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599" activeTab="0"/>
  </bookViews>
  <sheets>
    <sheet name="BİLGİ GİRİŞİ" sheetId="1" r:id="rId1"/>
    <sheet name="Yolluk Bildirimi" sheetId="2" r:id="rId2"/>
    <sheet name="YEVİMEYELER" sheetId="3" r:id="rId3"/>
    <sheet name="Sayfa1" sheetId="4" state="hidden" r:id="rId4"/>
  </sheets>
  <definedNames>
    <definedName name="_xlnm.Print_Area" localSheetId="1">'Yolluk Bildirimi'!$F$3:$S$28</definedName>
  </definedNames>
  <calcPr fullCalcOnLoad="1"/>
</workbook>
</file>

<file path=xl/comments1.xml><?xml version="1.0" encoding="utf-8"?>
<comments xmlns="http://schemas.openxmlformats.org/spreadsheetml/2006/main">
  <authors>
    <author> hp</author>
  </authors>
  <commentList>
    <comment ref="F6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Adınız Saıyadınızı Giriniz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Görevinizi Giriniz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Kadro Derecenizi Giriniz
Örn 1 , 3, 15 Gibi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Düzenleme Tarihini Giriniz</t>
        </r>
      </text>
    </comment>
    <comment ref="F14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Nakil Geldiğiniz Yer Adınız Giriniz
</t>
        </r>
      </text>
    </comment>
    <comment ref="F15" authorId="0">
      <text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Naklen Geldiğiniz Yer ile Atamnızın Yapıldığı yer Arasındaki KM yi Giriniz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Atama Evrakı Üzerindeki Tarihi Giriniz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Evraka Onay Verecek Makamın Adı Soyadını Giriniz
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Evraka Onay Verecek Makamın Ünvanını Giriniz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Medeni Durumunuzu Giriniz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Ek Göstergenizi Giriniz</t>
        </r>
      </text>
    </comment>
    <comment ref="F12" authorId="0">
      <text>
        <r>
          <rPr>
            <sz val="8"/>
            <rFont val="Tahoma"/>
            <family val="2"/>
          </rPr>
          <t xml:space="preserve">Kadronuzun Bulunduğu  Kurum 
 Adını  Giriniz
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Eşiniz Çalışıyorsa Doldurunuz</t>
        </r>
      </text>
    </comment>
    <comment ref="J13" authorId="0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Evli İseniz Eşinizin Adı Soyadını Giriniz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Kadronuzun Bulunduğu İl/ İlçe Adı Giriniz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Çocuk Adı Soyadı Giriniz
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Çocuk Adı Soyadı Giriniz
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Çocuk Adı Soyadı Giriniz
</t>
        </r>
      </text>
    </comment>
    <comment ref="H19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Eşiniz İçin Yolluk Almıyorsanız 
4.Çocuk Adı Soyadı Giriniz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Babanızın Adı Soyadını Giriniz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Annenizin Adı Soyadını Giriniz
</t>
        </r>
      </text>
    </comment>
  </commentList>
</comments>
</file>

<file path=xl/sharedStrings.xml><?xml version="1.0" encoding="utf-8"?>
<sst xmlns="http://schemas.openxmlformats.org/spreadsheetml/2006/main" count="109" uniqueCount="85">
  <si>
    <t xml:space="preserve"> </t>
  </si>
  <si>
    <t>1.İmza</t>
  </si>
  <si>
    <t>Yevmiye Tutarı</t>
  </si>
  <si>
    <t>ADI SOYADI</t>
  </si>
  <si>
    <t>UNVANI</t>
  </si>
  <si>
    <t>DERECESI</t>
  </si>
  <si>
    <t>GUNDELIĞİ</t>
  </si>
  <si>
    <t>(TL.-)</t>
  </si>
  <si>
    <t xml:space="preserve">  </t>
  </si>
  <si>
    <t xml:space="preserve"> TUTARI</t>
  </si>
  <si>
    <t>CESIDI</t>
  </si>
  <si>
    <t xml:space="preserve">  TUTARI</t>
  </si>
  <si>
    <r>
      <t>(*)</t>
    </r>
    <r>
      <rPr>
        <sz val="8"/>
        <color indexed="8"/>
        <rFont val="Times New Roman"/>
        <family val="1"/>
      </rPr>
      <t xml:space="preserve"> Bu kısım bildirim sahibinin görevi yerine getirmesinden bilgisi olan amir tarafından imzalanacaktır.</t>
    </r>
  </si>
  <si>
    <t>Otobüs Ücreti</t>
  </si>
  <si>
    <t xml:space="preserve">   Bıir Günlük Yevmiye</t>
  </si>
  <si>
    <t>Gün Sayısı</t>
  </si>
  <si>
    <t>HARCİRAH</t>
  </si>
  <si>
    <t>5   - 15 DERECE</t>
  </si>
  <si>
    <t>1   -   4 DERECE</t>
  </si>
  <si>
    <t>EK GÖSTERGESİ</t>
  </si>
  <si>
    <t xml:space="preserve"> 3000  -DAHİL 5800 HARİÇ</t>
  </si>
  <si>
    <t xml:space="preserve"> 5800  -DAHİL 8000 HARİÇ</t>
  </si>
  <si>
    <t>Ek Gösterge</t>
  </si>
  <si>
    <t>Derece</t>
  </si>
  <si>
    <t>Yevmiye</t>
  </si>
  <si>
    <t>1+2+3+4</t>
  </si>
  <si>
    <t>TL.harcamaya ait bildirimdir.</t>
  </si>
  <si>
    <t>BİRİM YETKİLİSİ *</t>
  </si>
  <si>
    <t>Evli</t>
  </si>
  <si>
    <t>Bekar</t>
  </si>
  <si>
    <t>Dul</t>
  </si>
  <si>
    <t>Hayır</t>
  </si>
  <si>
    <t>Evet Özel Sektör</t>
  </si>
  <si>
    <t>Evet Devlet Memuru</t>
  </si>
  <si>
    <t>Erkek</t>
  </si>
  <si>
    <t>Kadın</t>
  </si>
  <si>
    <t>Yurt İçi Sürekli Görev Yolluğu Bilgi Giriş Ekranı</t>
  </si>
  <si>
    <t>Mesafe Bulmak İçin</t>
  </si>
  <si>
    <t>www.kgm.gov.tr</t>
  </si>
  <si>
    <t>Personelin Adı Soyadı</t>
  </si>
  <si>
    <t>Erkek / Kadın</t>
  </si>
  <si>
    <t>Kadro  Ünvanını Giriniz</t>
  </si>
  <si>
    <t>Kadro Derecenizi Giriniz</t>
  </si>
  <si>
    <t>Ek Göstergenizi Giriniz</t>
  </si>
  <si>
    <t>Medeni Haliniz</t>
  </si>
  <si>
    <t>Atama Tarihi</t>
  </si>
  <si>
    <t>Evrak Düzenleme Tarihini Giriniz</t>
  </si>
  <si>
    <t>Nakil Geldiğiniz Yer Adı ( İl / İlçe )</t>
  </si>
  <si>
    <t>Bildirime İmza Atacak Birim Yetkilisinin Adı Soyadını Giriniz</t>
  </si>
  <si>
    <t>Bildirime İmza Atacak Birim Yetkilisinin Ünvanını Giriniz</t>
  </si>
  <si>
    <t>YURTİÇİ SÜREKLİ GÖREV YOLLUĞU BİLDİRİMİ</t>
  </si>
  <si>
    <t>Nereden Nereye Gidildiği</t>
  </si>
  <si>
    <t>Kadro Yerinizin Adı / Bulunduğu İl-İlçe</t>
  </si>
  <si>
    <t>Kadro Yerinizin Bulunduğu İl / İlçe</t>
  </si>
  <si>
    <t>Adı Soyadı</t>
  </si>
  <si>
    <t>Akrabalık Derecesi</t>
  </si>
  <si>
    <t>Gündelikleri</t>
  </si>
  <si>
    <t>Taşıt Gideri</t>
  </si>
  <si>
    <t>Otobüs Ücreti TL</t>
  </si>
  <si>
    <t>Yer Değiştirme Giderleri</t>
  </si>
  <si>
    <t>Sabit Unsur</t>
  </si>
  <si>
    <t>Mesafe /km</t>
  </si>
  <si>
    <t>Tutarı</t>
  </si>
  <si>
    <t>Değişken UNSUR</t>
  </si>
  <si>
    <t>Toplam</t>
  </si>
  <si>
    <t>2.Sıra</t>
  </si>
  <si>
    <t>4.sıra</t>
  </si>
  <si>
    <t>1.sıra</t>
  </si>
  <si>
    <t>3.Sıra</t>
  </si>
  <si>
    <t>5.Sıra</t>
  </si>
  <si>
    <t>6.Sıra</t>
  </si>
  <si>
    <t xml:space="preserve"> DAIRESI          </t>
  </si>
  <si>
    <t xml:space="preserve">BUTCE YILI     </t>
  </si>
  <si>
    <t>Kendisi</t>
  </si>
  <si>
    <t>Naklen Geldiğiniz İl / İlçe ile Atamanızın Yapıldığı Yer Arası Kaç Km.</t>
  </si>
  <si>
    <t>Mustafa İŞBİLİR</t>
  </si>
  <si>
    <t>A.K.Ü Rektörlüğü</t>
  </si>
  <si>
    <t>İda.ve Mal.İşl.Dai.Bşk.</t>
  </si>
  <si>
    <t>Şube Müdürü</t>
  </si>
  <si>
    <t>2015 yılı Bütçe Kanunun H Cetveli</t>
  </si>
  <si>
    <t>Vehbiye EVİZ</t>
  </si>
  <si>
    <t>Araştırma Görevlisi</t>
  </si>
  <si>
    <t>Siirt / Merkez</t>
  </si>
  <si>
    <t>Siirt Üniversitesi Fen Edebiyat Fakültesi Dekanlığı</t>
  </si>
  <si>
    <t xml:space="preserve">Ankara  / Merkez 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</si>
</sst>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d/mm/yy"/>
    <numFmt numFmtId="189" formatCode="#\ ?/2"/>
    <numFmt numFmtId="190" formatCode="%0"/>
    <numFmt numFmtId="191" formatCode="#\ ??/10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-41F]dd\ mmmm\ yyyy\ dddd"/>
    <numFmt numFmtId="196" formatCode="[$-41F]d\ mmmm\ yy;@"/>
    <numFmt numFmtId="197" formatCode="hh:mm;@"/>
    <numFmt numFmtId="198" formatCode="#,##0;[Red]#,##0"/>
    <numFmt numFmtId="199" formatCode="#,##0_);\(#,##0\)"/>
    <numFmt numFmtId="200" formatCode="[$-F800]dddd\,\ mmmm\ dd\,\ yyyy"/>
    <numFmt numFmtId="201" formatCode="#,##0.0000"/>
    <numFmt numFmtId="202" formatCode="#\ ??/16"/>
    <numFmt numFmtId="203" formatCode="#\ ?/8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 Tur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Arial TUR"/>
      <family val="0"/>
    </font>
    <font>
      <sz val="8"/>
      <color indexed="8"/>
      <name val="Arial"/>
      <family val="2"/>
    </font>
    <font>
      <b/>
      <u val="single"/>
      <sz val="9"/>
      <color indexed="8"/>
      <name val="Arial TUR"/>
      <family val="0"/>
    </font>
    <font>
      <sz val="9"/>
      <color indexed="8"/>
      <name val="Arial TUR"/>
      <family val="0"/>
    </font>
    <font>
      <b/>
      <sz val="12"/>
      <color indexed="10"/>
      <name val="Arial Tur"/>
      <family val="0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1"/>
      <color indexed="57"/>
      <name val="Arial"/>
      <family val="2"/>
    </font>
    <font>
      <b/>
      <sz val="14"/>
      <color indexed="8"/>
      <name val="Arial Tur"/>
      <family val="0"/>
    </font>
    <font>
      <sz val="12"/>
      <name val="Tahoma"/>
      <family val="2"/>
    </font>
    <font>
      <b/>
      <sz val="11"/>
      <color indexed="8"/>
      <name val="Arial Tur"/>
      <family val="0"/>
    </font>
    <font>
      <b/>
      <sz val="14"/>
      <color indexed="10"/>
      <name val="Arial Tur"/>
      <family val="0"/>
    </font>
    <font>
      <b/>
      <sz val="16"/>
      <color indexed="8"/>
      <name val="Arial Tur"/>
      <family val="0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Arial"/>
      <family val="2"/>
    </font>
    <font>
      <b/>
      <sz val="10"/>
      <color indexed="10"/>
      <name val="Arial Tur"/>
      <family val="0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 Tu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2"/>
      <name val="Comic Sans MS"/>
      <family val="4"/>
    </font>
    <font>
      <b/>
      <sz val="14"/>
      <color indexed="10"/>
      <name val="Arial"/>
      <family val="2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thin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 style="dotted"/>
      <bottom style="double"/>
    </border>
    <border>
      <left style="double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5" fillId="0" borderId="11" xfId="0" applyFont="1" applyFill="1" applyBorder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 horizontal="left"/>
      <protection hidden="1"/>
    </xf>
    <xf numFmtId="4" fontId="0" fillId="0" borderId="10" xfId="0" applyNumberFormat="1" applyBorder="1" applyAlignment="1" applyProtection="1">
      <alignment/>
      <protection hidden="1"/>
    </xf>
    <xf numFmtId="4" fontId="0" fillId="33" borderId="0" xfId="0" applyNumberFormat="1" applyFill="1" applyAlignment="1" applyProtection="1">
      <alignment/>
      <protection hidden="1"/>
    </xf>
    <xf numFmtId="14" fontId="21" fillId="0" borderId="10" xfId="0" applyNumberFormat="1" applyFont="1" applyBorder="1" applyAlignment="1" applyProtection="1">
      <alignment horizontal="center"/>
      <protection hidden="1"/>
    </xf>
    <xf numFmtId="14" fontId="5" fillId="0" borderId="10" xfId="0" applyNumberFormat="1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/>
      <protection hidden="1"/>
    </xf>
    <xf numFmtId="0" fontId="20" fillId="0" borderId="10" xfId="0" applyFont="1" applyBorder="1" applyAlignment="1" applyProtection="1">
      <alignment/>
      <protection hidden="1"/>
    </xf>
    <xf numFmtId="4" fontId="24" fillId="0" borderId="10" xfId="0" applyNumberFormat="1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3" fillId="0" borderId="0" xfId="0" applyFont="1" applyAlignment="1">
      <alignment wrapText="1"/>
    </xf>
    <xf numFmtId="14" fontId="10" fillId="34" borderId="10" xfId="0" applyNumberFormat="1" applyFont="1" applyFill="1" applyBorder="1" applyAlignment="1" applyProtection="1">
      <alignment wrapText="1"/>
      <protection hidden="1"/>
    </xf>
    <xf numFmtId="0" fontId="10" fillId="34" borderId="10" xfId="0" applyFont="1" applyFill="1" applyBorder="1" applyAlignment="1" applyProtection="1">
      <alignment wrapText="1"/>
      <protection hidden="1"/>
    </xf>
    <xf numFmtId="0" fontId="19" fillId="34" borderId="10" xfId="0" applyFont="1" applyFill="1" applyBorder="1" applyAlignment="1" applyProtection="1">
      <alignment wrapText="1"/>
      <protection hidden="1"/>
    </xf>
    <xf numFmtId="0" fontId="25" fillId="34" borderId="10" xfId="0" applyFont="1" applyFill="1" applyBorder="1" applyAlignment="1" applyProtection="1">
      <alignment/>
      <protection hidden="1"/>
    </xf>
    <xf numFmtId="0" fontId="40" fillId="35" borderId="10" xfId="0" applyFont="1" applyFill="1" applyBorder="1" applyAlignment="1" applyProtection="1">
      <alignment vertical="center" wrapText="1"/>
      <protection hidden="1"/>
    </xf>
    <xf numFmtId="0" fontId="0" fillId="36" borderId="0" xfId="0" applyFill="1" applyAlignment="1" applyProtection="1">
      <alignment/>
      <protection hidden="1"/>
    </xf>
    <xf numFmtId="0" fontId="4" fillId="35" borderId="10" xfId="0" applyFont="1" applyFill="1" applyBorder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wrapText="1"/>
      <protection hidden="1"/>
    </xf>
    <xf numFmtId="0" fontId="1" fillId="34" borderId="10" xfId="0" applyFont="1" applyFill="1" applyBorder="1" applyAlignment="1" applyProtection="1">
      <alignment wrapText="1"/>
      <protection hidden="1"/>
    </xf>
    <xf numFmtId="0" fontId="10" fillId="36" borderId="0" xfId="0" applyFont="1" applyFill="1" applyBorder="1" applyAlignment="1" applyProtection="1">
      <alignment wrapText="1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1" fillId="36" borderId="0" xfId="0" applyFont="1" applyFill="1" applyBorder="1" applyAlignment="1" applyProtection="1">
      <alignment/>
      <protection hidden="1"/>
    </xf>
    <xf numFmtId="4" fontId="27" fillId="34" borderId="10" xfId="0" applyNumberFormat="1" applyFont="1" applyFill="1" applyBorder="1" applyAlignment="1" applyProtection="1">
      <alignment horizontal="left"/>
      <protection hidden="1"/>
    </xf>
    <xf numFmtId="14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28" fillId="0" borderId="10" xfId="0" applyNumberFormat="1" applyFont="1" applyFill="1" applyBorder="1" applyAlignment="1" applyProtection="1">
      <alignment horizontal="left"/>
      <protection locked="0"/>
    </xf>
    <xf numFmtId="1" fontId="26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/>
      <protection locked="0"/>
    </xf>
    <xf numFmtId="1" fontId="39" fillId="0" borderId="10" xfId="0" applyNumberFormat="1" applyFon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2" fontId="5" fillId="33" borderId="0" xfId="0" applyNumberFormat="1" applyFont="1" applyFill="1" applyAlignment="1" applyProtection="1">
      <alignment horizontal="center"/>
      <protection hidden="1"/>
    </xf>
    <xf numFmtId="0" fontId="34" fillId="35" borderId="18" xfId="0" applyFont="1" applyFill="1" applyBorder="1" applyAlignment="1" applyProtection="1">
      <alignment vertical="center" wrapText="1"/>
      <protection hidden="1"/>
    </xf>
    <xf numFmtId="0" fontId="43" fillId="34" borderId="10" xfId="0" applyFont="1" applyFill="1" applyBorder="1" applyAlignment="1" applyProtection="1">
      <alignment vertical="center" wrapText="1"/>
      <protection hidden="1"/>
    </xf>
    <xf numFmtId="0" fontId="44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43" fillId="34" borderId="10" xfId="0" applyFont="1" applyFill="1" applyBorder="1" applyAlignment="1" applyProtection="1">
      <alignment wrapText="1"/>
      <protection hidden="1"/>
    </xf>
    <xf numFmtId="0" fontId="11" fillId="34" borderId="18" xfId="0" applyFont="1" applyFill="1" applyBorder="1" applyAlignment="1" applyProtection="1">
      <alignment wrapText="1"/>
      <protection hidden="1"/>
    </xf>
    <xf numFmtId="0" fontId="45" fillId="35" borderId="18" xfId="0" applyFont="1" applyFill="1" applyBorder="1" applyAlignment="1" applyProtection="1">
      <alignment vertical="center" wrapText="1"/>
      <protection hidden="1"/>
    </xf>
    <xf numFmtId="4" fontId="29" fillId="0" borderId="10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wrapText="1"/>
      <protection hidden="1"/>
    </xf>
    <xf numFmtId="1" fontId="0" fillId="0" borderId="10" xfId="0" applyNumberFormat="1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 wrapText="1"/>
      <protection hidden="1"/>
    </xf>
    <xf numFmtId="0" fontId="19" fillId="0" borderId="0" xfId="0" applyFont="1" applyAlignment="1" applyProtection="1">
      <alignment wrapText="1"/>
      <protection hidden="1"/>
    </xf>
    <xf numFmtId="14" fontId="19" fillId="0" borderId="10" xfId="0" applyNumberFormat="1" applyFont="1" applyBorder="1" applyAlignment="1" applyProtection="1">
      <alignment wrapText="1"/>
      <protection hidden="1"/>
    </xf>
    <xf numFmtId="0" fontId="19" fillId="0" borderId="10" xfId="0" applyFont="1" applyBorder="1" applyAlignment="1" applyProtection="1">
      <alignment wrapText="1"/>
      <protection hidden="1"/>
    </xf>
    <xf numFmtId="0" fontId="13" fillId="0" borderId="14" xfId="0" applyFont="1" applyBorder="1" applyAlignment="1" applyProtection="1">
      <alignment horizontal="righ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15" fillId="0" borderId="19" xfId="0" applyFont="1" applyFill="1" applyBorder="1" applyAlignment="1" applyProtection="1">
      <alignment/>
      <protection hidden="1"/>
    </xf>
    <xf numFmtId="12" fontId="15" fillId="0" borderId="19" xfId="0" applyNumberFormat="1" applyFont="1" applyFill="1" applyBorder="1" applyAlignment="1" applyProtection="1">
      <alignment/>
      <protection hidden="1"/>
    </xf>
    <xf numFmtId="199" fontId="15" fillId="37" borderId="19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5" fillId="0" borderId="20" xfId="0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4" fontId="16" fillId="37" borderId="22" xfId="0" applyNumberFormat="1" applyFont="1" applyFill="1" applyBorder="1" applyAlignment="1" applyProtection="1">
      <alignment/>
      <protection hidden="1"/>
    </xf>
    <xf numFmtId="4" fontId="16" fillId="37" borderId="23" xfId="0" applyNumberFormat="1" applyFont="1" applyFill="1" applyBorder="1" applyAlignment="1" applyProtection="1">
      <alignment/>
      <protection hidden="1"/>
    </xf>
    <xf numFmtId="4" fontId="16" fillId="37" borderId="24" xfId="0" applyNumberFormat="1" applyFont="1" applyFill="1" applyBorder="1" applyAlignment="1" applyProtection="1">
      <alignment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/>
      <protection hidden="1"/>
    </xf>
    <xf numFmtId="0" fontId="16" fillId="37" borderId="12" xfId="0" applyFont="1" applyFill="1" applyBorder="1" applyAlignment="1" applyProtection="1">
      <alignment/>
      <protection hidden="1"/>
    </xf>
    <xf numFmtId="0" fontId="16" fillId="37" borderId="26" xfId="0" applyFont="1" applyFill="1" applyBorder="1" applyAlignment="1" applyProtection="1">
      <alignment/>
      <protection hidden="1"/>
    </xf>
    <xf numFmtId="0" fontId="16" fillId="37" borderId="27" xfId="0" applyFont="1" applyFill="1" applyBorder="1" applyAlignment="1" applyProtection="1">
      <alignment horizontal="center"/>
      <protection hidden="1"/>
    </xf>
    <xf numFmtId="0" fontId="16" fillId="37" borderId="28" xfId="0" applyFont="1" applyFill="1" applyBorder="1" applyAlignment="1" applyProtection="1">
      <alignment/>
      <protection hidden="1"/>
    </xf>
    <xf numFmtId="0" fontId="16" fillId="37" borderId="26" xfId="0" applyFont="1" applyFill="1" applyBorder="1" applyAlignment="1" applyProtection="1">
      <alignment/>
      <protection hidden="1"/>
    </xf>
    <xf numFmtId="0" fontId="16" fillId="37" borderId="18" xfId="0" applyFont="1" applyFill="1" applyBorder="1" applyAlignment="1" applyProtection="1">
      <alignment horizontal="center"/>
      <protection hidden="1"/>
    </xf>
    <xf numFmtId="0" fontId="16" fillId="37" borderId="28" xfId="0" applyFont="1" applyFill="1" applyBorder="1" applyAlignment="1" applyProtection="1">
      <alignment horizontal="center"/>
      <protection hidden="1"/>
    </xf>
    <xf numFmtId="0" fontId="16" fillId="37" borderId="25" xfId="0" applyFont="1" applyFill="1" applyBorder="1" applyAlignment="1" applyProtection="1">
      <alignment vertical="center" wrapText="1"/>
      <protection hidden="1"/>
    </xf>
    <xf numFmtId="0" fontId="16" fillId="0" borderId="22" xfId="0" applyNumberFormat="1" applyFont="1" applyFill="1" applyBorder="1" applyAlignment="1" applyProtection="1">
      <alignment horizontal="center"/>
      <protection hidden="1"/>
    </xf>
    <xf numFmtId="12" fontId="16" fillId="0" borderId="22" xfId="0" applyNumberFormat="1" applyFont="1" applyFill="1" applyBorder="1" applyAlignment="1" applyProtection="1">
      <alignment horizontal="center"/>
      <protection hidden="1"/>
    </xf>
    <xf numFmtId="4" fontId="16" fillId="0" borderId="22" xfId="0" applyNumberFormat="1" applyFont="1" applyFill="1" applyBorder="1" applyAlignment="1" applyProtection="1">
      <alignment horizontal="center"/>
      <protection hidden="1"/>
    </xf>
    <xf numFmtId="4" fontId="16" fillId="0" borderId="29" xfId="0" applyNumberFormat="1" applyFont="1" applyFill="1" applyBorder="1" applyAlignment="1" applyProtection="1">
      <alignment horizontal="center"/>
      <protection hidden="1"/>
    </xf>
    <xf numFmtId="0" fontId="16" fillId="0" borderId="23" xfId="0" applyNumberFormat="1" applyFont="1" applyFill="1" applyBorder="1" applyAlignment="1" applyProtection="1">
      <alignment horizontal="center"/>
      <protection hidden="1"/>
    </xf>
    <xf numFmtId="12" fontId="16" fillId="0" borderId="23" xfId="0" applyNumberFormat="1" applyFont="1" applyFill="1" applyBorder="1" applyAlignment="1" applyProtection="1">
      <alignment horizontal="center"/>
      <protection hidden="1"/>
    </xf>
    <xf numFmtId="4" fontId="16" fillId="0" borderId="23" xfId="0" applyNumberFormat="1" applyFont="1" applyFill="1" applyBorder="1" applyAlignment="1" applyProtection="1">
      <alignment horizontal="center"/>
      <protection hidden="1"/>
    </xf>
    <xf numFmtId="4" fontId="16" fillId="0" borderId="30" xfId="0" applyNumberFormat="1" applyFont="1" applyFill="1" applyBorder="1" applyAlignment="1" applyProtection="1">
      <alignment horizontal="center"/>
      <protection hidden="1"/>
    </xf>
    <xf numFmtId="197" fontId="16" fillId="0" borderId="30" xfId="0" applyNumberFormat="1" applyFont="1" applyFill="1" applyBorder="1" applyAlignment="1" applyProtection="1">
      <alignment horizontal="center"/>
      <protection hidden="1"/>
    </xf>
    <xf numFmtId="0" fontId="16" fillId="0" borderId="24" xfId="0" applyNumberFormat="1" applyFont="1" applyFill="1" applyBorder="1" applyAlignment="1" applyProtection="1">
      <alignment horizontal="center"/>
      <protection hidden="1"/>
    </xf>
    <xf numFmtId="12" fontId="16" fillId="0" borderId="24" xfId="0" applyNumberFormat="1" applyFont="1" applyFill="1" applyBorder="1" applyAlignment="1" applyProtection="1">
      <alignment horizontal="center"/>
      <protection hidden="1"/>
    </xf>
    <xf numFmtId="4" fontId="16" fillId="0" borderId="24" xfId="0" applyNumberFormat="1" applyFont="1" applyFill="1" applyBorder="1" applyAlignment="1" applyProtection="1">
      <alignment horizontal="center"/>
      <protection hidden="1"/>
    </xf>
    <xf numFmtId="197" fontId="16" fillId="0" borderId="31" xfId="0" applyNumberFormat="1" applyFont="1" applyFill="1" applyBorder="1" applyAlignment="1" applyProtection="1">
      <alignment horizontal="center"/>
      <protection hidden="1"/>
    </xf>
    <xf numFmtId="0" fontId="16" fillId="0" borderId="32" xfId="0" applyFont="1" applyFill="1" applyBorder="1" applyAlignment="1" applyProtection="1">
      <alignment wrapText="1"/>
      <protection hidden="1"/>
    </xf>
    <xf numFmtId="0" fontId="16" fillId="0" borderId="30" xfId="0" applyFont="1" applyFill="1" applyBorder="1" applyAlignment="1" applyProtection="1">
      <alignment wrapText="1"/>
      <protection hidden="1"/>
    </xf>
    <xf numFmtId="1" fontId="46" fillId="0" borderId="30" xfId="0" applyNumberFormat="1" applyFont="1" applyFill="1" applyBorder="1" applyAlignment="1" applyProtection="1">
      <alignment horizontal="center"/>
      <protection hidden="1"/>
    </xf>
    <xf numFmtId="4" fontId="46" fillId="0" borderId="33" xfId="0" applyNumberFormat="1" applyFont="1" applyFill="1" applyBorder="1" applyAlignment="1" applyProtection="1">
      <alignment horizontal="center"/>
      <protection hidden="1"/>
    </xf>
    <xf numFmtId="0" fontId="12" fillId="37" borderId="34" xfId="0" applyFont="1" applyFill="1" applyBorder="1" applyAlignment="1" applyProtection="1">
      <alignment/>
      <protection hidden="1"/>
    </xf>
    <xf numFmtId="0" fontId="12" fillId="37" borderId="35" xfId="0" applyFont="1" applyFill="1" applyBorder="1" applyAlignment="1" applyProtection="1">
      <alignment/>
      <protection hidden="1"/>
    </xf>
    <xf numFmtId="0" fontId="12" fillId="37" borderId="36" xfId="0" applyFont="1" applyFill="1" applyBorder="1" applyAlignment="1" applyProtection="1">
      <alignment/>
      <protection hidden="1"/>
    </xf>
    <xf numFmtId="0" fontId="12" fillId="37" borderId="37" xfId="0" applyFont="1" applyFill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/>
      <protection hidden="1"/>
    </xf>
    <xf numFmtId="14" fontId="16" fillId="0" borderId="38" xfId="0" applyNumberFormat="1" applyFont="1" applyFill="1" applyBorder="1" applyAlignment="1" applyProtection="1">
      <alignment horizontal="center" wrapText="1"/>
      <protection hidden="1"/>
    </xf>
    <xf numFmtId="14" fontId="16" fillId="0" borderId="35" xfId="0" applyNumberFormat="1" applyFont="1" applyFill="1" applyBorder="1" applyAlignment="1" applyProtection="1">
      <alignment horizontal="center" wrapText="1"/>
      <protection hidden="1"/>
    </xf>
    <xf numFmtId="14" fontId="16" fillId="0" borderId="37" xfId="0" applyNumberFormat="1" applyFont="1" applyFill="1" applyBorder="1" applyAlignment="1" applyProtection="1">
      <alignment horizontal="center" wrapText="1"/>
      <protection hidden="1"/>
    </xf>
    <xf numFmtId="14" fontId="16" fillId="0" borderId="22" xfId="0" applyNumberFormat="1" applyFont="1" applyFill="1" applyBorder="1" applyAlignment="1" applyProtection="1">
      <alignment horizontal="center" wrapText="1"/>
      <protection hidden="1"/>
    </xf>
    <xf numFmtId="14" fontId="16" fillId="0" borderId="23" xfId="0" applyNumberFormat="1" applyFont="1" applyFill="1" applyBorder="1" applyAlignment="1" applyProtection="1">
      <alignment horizontal="center" wrapText="1"/>
      <protection hidden="1"/>
    </xf>
    <xf numFmtId="14" fontId="16" fillId="0" borderId="24" xfId="0" applyNumberFormat="1" applyFont="1" applyFill="1" applyBorder="1" applyAlignment="1" applyProtection="1">
      <alignment horizontal="center" wrapText="1"/>
      <protection hidden="1"/>
    </xf>
    <xf numFmtId="0" fontId="49" fillId="37" borderId="28" xfId="0" applyFont="1" applyFill="1" applyBorder="1" applyAlignment="1" applyProtection="1">
      <alignment horizontal="center"/>
      <protection hidden="1"/>
    </xf>
    <xf numFmtId="0" fontId="49" fillId="37" borderId="39" xfId="0" applyFont="1" applyFill="1" applyBorder="1" applyAlignment="1" applyProtection="1">
      <alignment horizontal="center"/>
      <protection hidden="1"/>
    </xf>
    <xf numFmtId="0" fontId="49" fillId="37" borderId="40" xfId="0" applyFont="1" applyFill="1" applyBorder="1" applyAlignment="1" applyProtection="1">
      <alignment horizontal="center"/>
      <protection hidden="1"/>
    </xf>
    <xf numFmtId="0" fontId="49" fillId="37" borderId="3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44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4" fontId="46" fillId="37" borderId="41" xfId="0" applyNumberFormat="1" applyFont="1" applyFill="1" applyBorder="1" applyAlignment="1" applyProtection="1">
      <alignment horizontal="center"/>
      <protection hidden="1"/>
    </xf>
    <xf numFmtId="4" fontId="46" fillId="37" borderId="19" xfId="0" applyNumberFormat="1" applyFont="1" applyFill="1" applyBorder="1" applyAlignment="1" applyProtection="1">
      <alignment horizontal="center"/>
      <protection hidden="1"/>
    </xf>
    <xf numFmtId="0" fontId="15" fillId="0" borderId="19" xfId="0" applyFont="1" applyFill="1" applyBorder="1" applyAlignment="1" applyProtection="1">
      <alignment horizontal="center"/>
      <protection hidden="1"/>
    </xf>
    <xf numFmtId="4" fontId="15" fillId="37" borderId="41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hidden="1"/>
    </xf>
    <xf numFmtId="0" fontId="53" fillId="36" borderId="0" xfId="0" applyFont="1" applyFill="1" applyAlignment="1" applyProtection="1">
      <alignment horizontal="center"/>
      <protection hidden="1"/>
    </xf>
    <xf numFmtId="22" fontId="5" fillId="33" borderId="0" xfId="0" applyNumberFormat="1" applyFont="1" applyFill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locked="0"/>
    </xf>
    <xf numFmtId="0" fontId="42" fillId="0" borderId="42" xfId="47" applyFont="1" applyBorder="1" applyAlignment="1" applyProtection="1">
      <alignment horizontal="center" vertical="center"/>
      <protection hidden="1" locked="0"/>
    </xf>
    <xf numFmtId="0" fontId="28" fillId="0" borderId="43" xfId="0" applyFont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36" borderId="0" xfId="0" applyFont="1" applyFill="1" applyBorder="1" applyAlignment="1" applyProtection="1">
      <alignment horizontal="center"/>
      <protection hidden="1"/>
    </xf>
    <xf numFmtId="197" fontId="0" fillId="0" borderId="42" xfId="0" applyNumberFormat="1" applyFill="1" applyBorder="1" applyAlignment="1" applyProtection="1">
      <alignment horizontal="center"/>
      <protection locked="0"/>
    </xf>
    <xf numFmtId="197" fontId="0" fillId="0" borderId="43" xfId="0" applyNumberFormat="1" applyFill="1" applyBorder="1" applyAlignment="1" applyProtection="1">
      <alignment horizontal="center"/>
      <protection locked="0"/>
    </xf>
    <xf numFmtId="0" fontId="41" fillId="34" borderId="0" xfId="0" applyFont="1" applyFill="1" applyAlignment="1" applyProtection="1">
      <alignment horizontal="center"/>
      <protection hidden="1"/>
    </xf>
    <xf numFmtId="0" fontId="16" fillId="37" borderId="10" xfId="0" applyFont="1" applyFill="1" applyBorder="1" applyAlignment="1" applyProtection="1">
      <alignment horizontal="center" vertical="center" wrapText="1"/>
      <protection hidden="1"/>
    </xf>
    <xf numFmtId="0" fontId="16" fillId="37" borderId="39" xfId="0" applyFont="1" applyFill="1" applyBorder="1" applyAlignment="1" applyProtection="1">
      <alignment horizontal="center"/>
      <protection hidden="1"/>
    </xf>
    <xf numFmtId="0" fontId="16" fillId="37" borderId="10" xfId="0" applyFont="1" applyFill="1" applyBorder="1" applyAlignment="1" applyProtection="1">
      <alignment horizontal="center"/>
      <protection hidden="1"/>
    </xf>
    <xf numFmtId="0" fontId="16" fillId="37" borderId="42" xfId="0" applyFont="1" applyFill="1" applyBorder="1" applyAlignment="1" applyProtection="1">
      <alignment horizontal="center"/>
      <protection hidden="1"/>
    </xf>
    <xf numFmtId="0" fontId="16" fillId="37" borderId="43" xfId="0" applyFont="1" applyFill="1" applyBorder="1" applyAlignment="1" applyProtection="1">
      <alignment horizontal="center"/>
      <protection hidden="1"/>
    </xf>
    <xf numFmtId="0" fontId="17" fillId="0" borderId="44" xfId="0" applyFont="1" applyFill="1" applyBorder="1" applyAlignment="1" applyProtection="1">
      <alignment horizontal="center" wrapText="1"/>
      <protection hidden="1"/>
    </xf>
    <xf numFmtId="0" fontId="17" fillId="0" borderId="45" xfId="0" applyFont="1" applyFill="1" applyBorder="1" applyAlignment="1" applyProtection="1">
      <alignment horizontal="center" wrapText="1"/>
      <protection hidden="1"/>
    </xf>
    <xf numFmtId="0" fontId="50" fillId="0" borderId="46" xfId="0" applyFont="1" applyBorder="1" applyAlignment="1" applyProtection="1">
      <alignment horizontal="center"/>
      <protection hidden="1"/>
    </xf>
    <xf numFmtId="0" fontId="50" fillId="0" borderId="47" xfId="0" applyFont="1" applyBorder="1" applyAlignment="1" applyProtection="1">
      <alignment horizontal="center"/>
      <protection hidden="1"/>
    </xf>
    <xf numFmtId="0" fontId="51" fillId="0" borderId="11" xfId="0" applyFont="1" applyBorder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16" fillId="37" borderId="48" xfId="0" applyFont="1" applyFill="1" applyBorder="1" applyAlignment="1" applyProtection="1">
      <alignment horizontal="center"/>
      <protection hidden="1"/>
    </xf>
    <xf numFmtId="0" fontId="16" fillId="37" borderId="17" xfId="0" applyFont="1" applyFill="1" applyBorder="1" applyAlignment="1" applyProtection="1">
      <alignment horizontal="center"/>
      <protection hidden="1"/>
    </xf>
    <xf numFmtId="0" fontId="16" fillId="37" borderId="40" xfId="0" applyFont="1" applyFill="1" applyBorder="1" applyAlignment="1" applyProtection="1">
      <alignment horizontal="center"/>
      <protection hidden="1"/>
    </xf>
    <xf numFmtId="0" fontId="16" fillId="37" borderId="49" xfId="0" applyFont="1" applyFill="1" applyBorder="1" applyAlignment="1" applyProtection="1">
      <alignment horizontal="center"/>
      <protection hidden="1"/>
    </xf>
    <xf numFmtId="0" fontId="16" fillId="37" borderId="50" xfId="0" applyFont="1" applyFill="1" applyBorder="1" applyAlignment="1" applyProtection="1">
      <alignment horizontal="center"/>
      <protection hidden="1"/>
    </xf>
    <xf numFmtId="0" fontId="16" fillId="37" borderId="18" xfId="0" applyFont="1" applyFill="1" applyBorder="1" applyAlignment="1" applyProtection="1">
      <alignment horizontal="center" vertical="center" wrapText="1"/>
      <protection hidden="1"/>
    </xf>
    <xf numFmtId="0" fontId="16" fillId="37" borderId="25" xfId="0" applyFont="1" applyFill="1" applyBorder="1" applyAlignment="1" applyProtection="1">
      <alignment horizontal="center" vertical="center" wrapText="1"/>
      <protection hidden="1"/>
    </xf>
    <xf numFmtId="0" fontId="16" fillId="37" borderId="39" xfId="0" applyFont="1" applyFill="1" applyBorder="1" applyAlignment="1" applyProtection="1">
      <alignment horizontal="center" vertical="center" wrapText="1"/>
      <protection hidden="1"/>
    </xf>
    <xf numFmtId="0" fontId="16" fillId="37" borderId="18" xfId="0" applyFont="1" applyFill="1" applyBorder="1" applyAlignment="1" applyProtection="1">
      <alignment horizontal="center" wrapText="1"/>
      <protection hidden="1"/>
    </xf>
    <xf numFmtId="0" fontId="16" fillId="37" borderId="25" xfId="0" applyFont="1" applyFill="1" applyBorder="1" applyAlignment="1" applyProtection="1">
      <alignment horizontal="center" wrapText="1"/>
      <protection hidden="1"/>
    </xf>
    <xf numFmtId="0" fontId="16" fillId="37" borderId="39" xfId="0" applyFont="1" applyFill="1" applyBorder="1" applyAlignment="1" applyProtection="1">
      <alignment horizontal="center" wrapText="1"/>
      <protection hidden="1"/>
    </xf>
    <xf numFmtId="14" fontId="49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47" fillId="0" borderId="12" xfId="0" applyFont="1" applyBorder="1" applyAlignment="1" applyProtection="1">
      <alignment horizontal="left" vertical="center" wrapText="1"/>
      <protection hidden="1"/>
    </xf>
    <xf numFmtId="0" fontId="47" fillId="0" borderId="51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14" fontId="48" fillId="0" borderId="0" xfId="0" applyNumberFormat="1" applyFont="1" applyAlignment="1" applyProtection="1" quotePrefix="1">
      <alignment horizontal="center"/>
      <protection hidden="1"/>
    </xf>
    <xf numFmtId="49" fontId="17" fillId="0" borderId="11" xfId="0" applyNumberFormat="1" applyFont="1" applyFill="1" applyBorder="1" applyAlignment="1" applyProtection="1">
      <alignment horizontal="left" wrapText="1"/>
      <protection hidden="1"/>
    </xf>
    <xf numFmtId="49" fontId="12" fillId="0" borderId="0" xfId="0" applyNumberFormat="1" applyFont="1" applyFill="1" applyBorder="1" applyAlignment="1" applyProtection="1">
      <alignment horizontal="left" wrapText="1"/>
      <protection hidden="1"/>
    </xf>
    <xf numFmtId="49" fontId="12" fillId="0" borderId="11" xfId="0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4" fontId="24" fillId="0" borderId="10" xfId="0" applyNumberFormat="1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color auto="1"/>
      </font>
      <fill>
        <patternFill>
          <fgColor indexed="13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m.gov.t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tabColor indexed="17"/>
  </sheetPr>
  <dimension ref="A1:AK104"/>
  <sheetViews>
    <sheetView showZeros="0" tabSelected="1" zoomScale="85" zoomScaleNormal="85" zoomScalePageLayoutView="0" workbookViewId="0" topLeftCell="D7">
      <selection activeCell="F21" sqref="F21"/>
    </sheetView>
  </sheetViews>
  <sheetFormatPr defaultColWidth="9.140625" defaultRowHeight="12.75"/>
  <cols>
    <col min="1" max="1" width="4.00390625" style="3" hidden="1" customWidth="1"/>
    <col min="2" max="2" width="3.140625" style="3" hidden="1" customWidth="1"/>
    <col min="3" max="3" width="3.7109375" style="3" hidden="1" customWidth="1"/>
    <col min="4" max="4" width="9.140625" style="3" customWidth="1"/>
    <col min="5" max="5" width="28.00390625" style="3" customWidth="1"/>
    <col min="6" max="6" width="37.140625" style="3" customWidth="1"/>
    <col min="7" max="7" width="20.8515625" style="3" bestFit="1" customWidth="1"/>
    <col min="8" max="8" width="15.00390625" style="3" customWidth="1"/>
    <col min="9" max="9" width="17.28125" style="3" customWidth="1"/>
    <col min="10" max="10" width="24.421875" style="3" customWidth="1"/>
    <col min="11" max="16384" width="9.140625" style="3" customWidth="1"/>
  </cols>
  <sheetData>
    <row r="1" spans="1:37" ht="12.75" customHeight="1">
      <c r="A1" s="4"/>
      <c r="B1" s="4"/>
      <c r="C1" s="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2.75" customHeight="1">
      <c r="A2" s="4"/>
      <c r="B2" s="4"/>
      <c r="C2" s="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customHeight="1">
      <c r="A3" s="4"/>
      <c r="B3" s="4"/>
      <c r="C3" s="4"/>
      <c r="D3" s="34"/>
      <c r="E3" s="146" t="s">
        <v>36</v>
      </c>
      <c r="F3" s="146"/>
      <c r="G3" s="34"/>
      <c r="H3" s="34"/>
      <c r="I3" s="34"/>
      <c r="J3" s="34"/>
      <c r="K3" s="34"/>
      <c r="L3" s="34"/>
      <c r="M3" s="34"/>
      <c r="N3" s="34"/>
      <c r="O3" s="34"/>
      <c r="P3" s="3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2.75" customHeight="1">
      <c r="A4" s="4"/>
      <c r="B4" s="4"/>
      <c r="C4" s="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30" customHeight="1">
      <c r="A5" s="4"/>
      <c r="B5" s="4"/>
      <c r="C5" s="4"/>
      <c r="D5" s="34"/>
      <c r="E5" s="29" t="s">
        <v>46</v>
      </c>
      <c r="F5" s="44">
        <v>42303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30" customHeight="1">
      <c r="A6" s="4"/>
      <c r="B6" s="4"/>
      <c r="C6" s="4"/>
      <c r="D6" s="34"/>
      <c r="E6" s="30" t="s">
        <v>39</v>
      </c>
      <c r="F6" s="45" t="s">
        <v>80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0" customHeight="1">
      <c r="A7" s="4"/>
      <c r="B7" s="4"/>
      <c r="C7" s="4"/>
      <c r="D7" s="34"/>
      <c r="E7" s="30" t="s">
        <v>40</v>
      </c>
      <c r="F7" s="46" t="s">
        <v>35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30" customHeight="1">
      <c r="A8" s="4"/>
      <c r="B8" s="4"/>
      <c r="C8" s="4"/>
      <c r="D8" s="34"/>
      <c r="E8" s="30" t="s">
        <v>41</v>
      </c>
      <c r="F8" s="45" t="s">
        <v>81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30" customHeight="1">
      <c r="A9" s="4"/>
      <c r="B9" s="4"/>
      <c r="C9" s="4"/>
      <c r="D9" s="34"/>
      <c r="E9" s="61" t="s">
        <v>42</v>
      </c>
      <c r="F9" s="47">
        <v>6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30" customHeight="1">
      <c r="A10" s="137">
        <f ca="1">NOW()</f>
        <v>42311.382052430556</v>
      </c>
      <c r="B10" s="137"/>
      <c r="C10" s="56"/>
      <c r="D10" s="34"/>
      <c r="E10" s="30" t="s">
        <v>43</v>
      </c>
      <c r="F10" s="46">
        <v>2300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30" customHeight="1">
      <c r="A11" s="4">
        <f>IF(F10&gt;=3000,0,IF(ISERROR(VLOOKUP(F9,YEVİMEYELER!H7:I21,2,FALSE)),0,VLOOKUP(F9,YEVİMEYELER!H7:I21,2,FALSE)))</f>
        <v>32</v>
      </c>
      <c r="B11" s="19">
        <f>IF(F10&lt;=0,0,IF(ISERROR(VLOOKUP(F10,YEVİMEYELER!K7:L41,2,FALSE)),0,VLOOKUP(F10,YEVİMEYELER!K7:L41,2,FALSE)))</f>
        <v>0</v>
      </c>
      <c r="C11" s="19"/>
      <c r="D11" s="34"/>
      <c r="E11" s="30" t="s">
        <v>2</v>
      </c>
      <c r="F11" s="43">
        <f>IF(B11&lt;=0,+A11,+B11)</f>
        <v>32</v>
      </c>
      <c r="G11" s="35" t="str">
        <f>IF(F11&lt;=0,0,"Km Ücreti")</f>
        <v>Km Ücreti</v>
      </c>
      <c r="H11" s="36">
        <f>IF(F11&lt;=0,0,IF(F86="KadınEvliEvet Devlet Memuru",F11*0.025,F11*0.05))</f>
        <v>1.6</v>
      </c>
      <c r="I11" s="34"/>
      <c r="J11" s="34"/>
      <c r="K11" s="34"/>
      <c r="L11" s="34"/>
      <c r="M11" s="34"/>
      <c r="N11" s="34"/>
      <c r="O11" s="34"/>
      <c r="P11" s="3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53.25" customHeight="1">
      <c r="A12" s="4"/>
      <c r="B12" s="4"/>
      <c r="C12" s="4"/>
      <c r="D12" s="34"/>
      <c r="E12" s="30" t="s">
        <v>52</v>
      </c>
      <c r="F12" s="48" t="s">
        <v>83</v>
      </c>
      <c r="G12" s="142" t="s">
        <v>84</v>
      </c>
      <c r="H12" s="142"/>
      <c r="I12" s="34"/>
      <c r="J12" s="34"/>
      <c r="K12" s="34"/>
      <c r="L12" s="34"/>
      <c r="M12" s="34"/>
      <c r="N12" s="34"/>
      <c r="O12" s="34"/>
      <c r="P12" s="3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42" customHeight="1">
      <c r="A13" s="4"/>
      <c r="B13" s="4"/>
      <c r="C13" s="60">
        <f>IF(I13="Eşinizin Adı Soyadını Giriniz",1,0)</f>
        <v>1</v>
      </c>
      <c r="D13" s="34"/>
      <c r="E13" s="30" t="s">
        <v>44</v>
      </c>
      <c r="F13" s="49" t="s">
        <v>29</v>
      </c>
      <c r="G13" s="63">
        <f>IF(F13="Bekar","",IF(F13="Dul","",IF(F13="Evli","Eşiniz Çalışıyormu",0)))</f>
      </c>
      <c r="H13" s="52"/>
      <c r="I13" s="33" t="str">
        <f>IF(F13="","",IF(H13="Evet devlet Memuru","","Eşinizin Adı Soyadını Giriniz"))</f>
        <v>Eşinizin Adı Soyadını Giriniz</v>
      </c>
      <c r="J13" s="54"/>
      <c r="K13" s="34"/>
      <c r="L13" s="34"/>
      <c r="M13" s="34"/>
      <c r="N13" s="34"/>
      <c r="O13" s="34"/>
      <c r="P13" s="3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46.5" customHeight="1">
      <c r="A14" s="4"/>
      <c r="B14" s="4"/>
      <c r="C14" s="4"/>
      <c r="D14" s="34"/>
      <c r="E14" s="30" t="s">
        <v>47</v>
      </c>
      <c r="F14" s="133" t="s">
        <v>82</v>
      </c>
      <c r="G14" s="57">
        <f>IF(F13="","",IF(F13="Bekar","","Çocuk Sayısını Giriniz"))</f>
      </c>
      <c r="H14" s="53"/>
      <c r="I14" s="34"/>
      <c r="J14" s="34"/>
      <c r="K14" s="34"/>
      <c r="L14" s="34"/>
      <c r="M14" s="34"/>
      <c r="N14" s="34"/>
      <c r="O14" s="34"/>
      <c r="P14" s="3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57.75" customHeight="1">
      <c r="A15" s="4"/>
      <c r="B15" s="4"/>
      <c r="C15" s="4"/>
      <c r="D15" s="34"/>
      <c r="E15" s="31" t="s">
        <v>74</v>
      </c>
      <c r="F15" s="50">
        <v>1093</v>
      </c>
      <c r="G15" s="58" t="s">
        <v>37</v>
      </c>
      <c r="H15" s="140" t="s">
        <v>38</v>
      </c>
      <c r="I15" s="141"/>
      <c r="J15" s="34"/>
      <c r="K15" s="34"/>
      <c r="L15" s="34"/>
      <c r="M15" s="34"/>
      <c r="N15" s="34"/>
      <c r="O15" s="34"/>
      <c r="P15" s="3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35.25" customHeight="1">
      <c r="A16" s="4"/>
      <c r="B16" s="4"/>
      <c r="C16" s="60">
        <f>IF(H14&gt;0,1,0)</f>
        <v>0</v>
      </c>
      <c r="D16" s="34"/>
      <c r="E16" s="30" t="s">
        <v>45</v>
      </c>
      <c r="F16" s="51"/>
      <c r="G16" s="37">
        <f>IF(H14&gt;0,"1.Çocuk Adı Soyadı Giriniz",0)</f>
        <v>0</v>
      </c>
      <c r="H16" s="139"/>
      <c r="I16" s="139"/>
      <c r="J16" s="34"/>
      <c r="K16" s="59"/>
      <c r="L16" s="34"/>
      <c r="M16" s="34"/>
      <c r="N16" s="34"/>
      <c r="O16" s="34"/>
      <c r="P16" s="3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35.25" customHeight="1">
      <c r="A17" s="4"/>
      <c r="B17" s="4"/>
      <c r="C17" s="60">
        <f>IF(H14&gt;1,1,0)</f>
        <v>0</v>
      </c>
      <c r="D17" s="34"/>
      <c r="E17" s="32" t="s">
        <v>13</v>
      </c>
      <c r="F17" s="64">
        <v>90</v>
      </c>
      <c r="G17" s="38">
        <f>IF(H14&gt;=2,"2.Çocuk Adı Soyadı Giriniz",0)</f>
        <v>0</v>
      </c>
      <c r="H17" s="139"/>
      <c r="I17" s="139"/>
      <c r="J17" s="34"/>
      <c r="K17" s="59"/>
      <c r="L17" s="34"/>
      <c r="M17" s="34"/>
      <c r="N17" s="34"/>
      <c r="O17" s="34"/>
      <c r="P17" s="3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4"/>
      <c r="B18" s="4"/>
      <c r="C18" s="60">
        <f>IF(H14&gt;2,1,0)</f>
        <v>0</v>
      </c>
      <c r="D18" s="34"/>
      <c r="E18" s="39"/>
      <c r="F18" s="40"/>
      <c r="G18" s="38">
        <f>IF(H14&gt;=3,"3.Çocuk Adı Soyadı Giriniz",0)</f>
        <v>0</v>
      </c>
      <c r="H18" s="139"/>
      <c r="I18" s="139"/>
      <c r="J18" s="34"/>
      <c r="K18" s="59"/>
      <c r="L18" s="34"/>
      <c r="M18" s="34"/>
      <c r="N18" s="34"/>
      <c r="O18" s="34"/>
      <c r="P18" s="3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30" customHeight="1">
      <c r="A19" s="4"/>
      <c r="B19" s="4"/>
      <c r="C19" s="60">
        <f>IF(H14&gt;3,1,0)</f>
        <v>0</v>
      </c>
      <c r="D19" s="34"/>
      <c r="E19" s="138" t="s">
        <v>1</v>
      </c>
      <c r="F19" s="138"/>
      <c r="G19" s="38">
        <f>IF(C13+C16+C17+C18=4," ",IF(H14&gt;=4,"4.Çocuk Adı Soyadını Giriniz",0))</f>
        <v>0</v>
      </c>
      <c r="H19" s="139"/>
      <c r="I19" s="139"/>
      <c r="J19" s="34"/>
      <c r="K19" s="59"/>
      <c r="L19" s="34"/>
      <c r="M19" s="34"/>
      <c r="N19" s="34"/>
      <c r="O19" s="34"/>
      <c r="P19" s="3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53.25" customHeight="1">
      <c r="A20" s="4"/>
      <c r="B20" s="4"/>
      <c r="C20" s="60">
        <f>IF(G20="",0,1)</f>
        <v>1</v>
      </c>
      <c r="D20" s="34"/>
      <c r="E20" s="62" t="s">
        <v>48</v>
      </c>
      <c r="F20" s="134"/>
      <c r="G20" s="38" t="str">
        <f>IF(C13+C16+C17+C18+C19&gt;=4,"",IF(H14&gt;=4,0,IF(F11=0,0,"Bakmakla Yükümlü Olduğunuz Babanız Var İse Adı Soyadı")))</f>
        <v>Bakmakla Yükümlü Olduğunuz Babanız Var İse Adı Soyadı</v>
      </c>
      <c r="H20" s="144"/>
      <c r="I20" s="145"/>
      <c r="J20" s="34"/>
      <c r="K20" s="59"/>
      <c r="L20" s="34"/>
      <c r="M20" s="34"/>
      <c r="N20" s="34"/>
      <c r="O20" s="34"/>
      <c r="P20" s="3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43.5" customHeight="1">
      <c r="A21" s="4"/>
      <c r="B21" s="4"/>
      <c r="C21" s="60">
        <f>IF(G21="",0,1)</f>
        <v>1</v>
      </c>
      <c r="D21" s="34"/>
      <c r="E21" s="62" t="s">
        <v>49</v>
      </c>
      <c r="F21" s="55"/>
      <c r="G21" s="38" t="str">
        <f>IF(C13+C16+C17+C18+C19+C20&gt;=4,"",IF(F11=0,0,"Bakmakla Yükümlü Olduğunuz Anneniz Var İse Adı Soyadı"))</f>
        <v>Bakmakla Yükümlü Olduğunuz Anneniz Var İse Adı Soyadı</v>
      </c>
      <c r="H21" s="144"/>
      <c r="I21" s="145"/>
      <c r="J21" s="34"/>
      <c r="K21" s="59"/>
      <c r="L21" s="34"/>
      <c r="M21" s="34"/>
      <c r="N21" s="136" t="s">
        <v>75</v>
      </c>
      <c r="O21" s="136"/>
      <c r="P21" s="3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2.5" customHeight="1">
      <c r="A22" s="4"/>
      <c r="B22" s="4"/>
      <c r="C22" s="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36" t="s">
        <v>78</v>
      </c>
      <c r="O22" s="136"/>
      <c r="P22" s="3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9.5" customHeight="1">
      <c r="A23" s="4"/>
      <c r="B23" s="4"/>
      <c r="C23" s="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35" t="s">
        <v>76</v>
      </c>
      <c r="O23" s="135"/>
      <c r="P23" s="3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9.5" customHeight="1">
      <c r="A24" s="4"/>
      <c r="B24" s="4"/>
      <c r="C24" s="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35" t="s">
        <v>77</v>
      </c>
      <c r="O24" s="135"/>
      <c r="P24" s="3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8.75" customHeight="1">
      <c r="A25" s="4"/>
      <c r="B25" s="4"/>
      <c r="C25" s="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customHeight="1">
      <c r="A26" s="4"/>
      <c r="B26" s="4"/>
      <c r="C26" s="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9.5" customHeight="1">
      <c r="A27" s="4"/>
      <c r="B27" s="4"/>
      <c r="C27" s="4"/>
      <c r="D27" s="34"/>
      <c r="E27" s="143"/>
      <c r="F27" s="14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9.5" customHeight="1">
      <c r="A28" s="4"/>
      <c r="B28" s="4"/>
      <c r="C28" s="4"/>
      <c r="D28" s="34"/>
      <c r="E28" s="42"/>
      <c r="F28" s="4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9.5" customHeight="1">
      <c r="A29" s="4"/>
      <c r="B29" s="4"/>
      <c r="C29" s="4"/>
      <c r="D29" s="34"/>
      <c r="E29" s="42"/>
      <c r="F29" s="41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customHeight="1">
      <c r="A30" s="4"/>
      <c r="B30" s="4"/>
      <c r="C30" s="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customHeight="1">
      <c r="A31" s="4"/>
      <c r="B31" s="4"/>
      <c r="C31" s="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customHeight="1">
      <c r="A32" s="4"/>
      <c r="B32" s="4"/>
      <c r="C32" s="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customHeight="1">
      <c r="A33" s="4"/>
      <c r="B33" s="4"/>
      <c r="C33" s="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>
      <c r="A34" s="4"/>
      <c r="B34" s="4"/>
      <c r="C34" s="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>
      <c r="A35" s="4"/>
      <c r="B35" s="4"/>
      <c r="C35" s="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>
      <c r="A36" s="4"/>
      <c r="B36" s="4"/>
      <c r="C36" s="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>
      <c r="A37" s="4"/>
      <c r="B37" s="4"/>
      <c r="C37" s="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>
      <c r="A38" s="4"/>
      <c r="B38" s="4"/>
      <c r="C38" s="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>
      <c r="A39" s="4"/>
      <c r="B39" s="4"/>
      <c r="C39" s="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>
      <c r="A40" s="4"/>
      <c r="B40" s="4"/>
      <c r="C40" s="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>
      <c r="A41" s="4"/>
      <c r="B41" s="4"/>
      <c r="C41" s="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>
      <c r="A42" s="4"/>
      <c r="B42" s="4"/>
      <c r="C42" s="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>
      <c r="A43" s="4"/>
      <c r="B43" s="4"/>
      <c r="C43" s="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>
      <c r="A44" s="4"/>
      <c r="B44" s="4"/>
      <c r="C44" s="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hidden="1">
      <c r="A45" s="4"/>
      <c r="B45" s="4"/>
      <c r="C45" s="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hidden="1">
      <c r="A46" s="4"/>
      <c r="B46" s="4"/>
      <c r="C46" s="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hidden="1">
      <c r="A47" s="4"/>
      <c r="B47" s="4"/>
      <c r="C47" s="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hidden="1">
      <c r="A48" s="4"/>
      <c r="B48" s="4"/>
      <c r="C48" s="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hidden="1">
      <c r="A49" s="4"/>
      <c r="B49" s="4"/>
      <c r="C49" s="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hidden="1">
      <c r="A50" s="4"/>
      <c r="B50" s="4"/>
      <c r="C50" s="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hidden="1">
      <c r="A51" s="4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hidden="1">
      <c r="A52" s="4"/>
      <c r="B52" s="4"/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hidden="1">
      <c r="A53" s="4"/>
      <c r="B53" s="4"/>
      <c r="C53" s="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hidden="1">
      <c r="A54" s="4"/>
      <c r="B54" s="4"/>
      <c r="C54" s="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hidden="1">
      <c r="A55" s="4"/>
      <c r="B55" s="4"/>
      <c r="C55" s="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hidden="1">
      <c r="A56" s="4"/>
      <c r="B56" s="4"/>
      <c r="C56" s="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hidden="1">
      <c r="A57" s="4"/>
      <c r="B57" s="4"/>
      <c r="C57" s="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hidden="1">
      <c r="A58" s="4"/>
      <c r="B58" s="4"/>
      <c r="C58" s="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hidden="1">
      <c r="A59" s="4"/>
      <c r="B59" s="4"/>
      <c r="C59" s="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hidden="1">
      <c r="A60" s="4"/>
      <c r="B60" s="4"/>
      <c r="C60" s="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hidden="1">
      <c r="A61" s="4"/>
      <c r="B61" s="4"/>
      <c r="C61" s="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hidden="1">
      <c r="A62" s="4"/>
      <c r="B62" s="4"/>
      <c r="C62" s="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hidden="1">
      <c r="A63" s="4"/>
      <c r="B63" s="4"/>
      <c r="C63" s="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hidden="1">
      <c r="A64" s="4"/>
      <c r="B64" s="4"/>
      <c r="C64" s="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hidden="1">
      <c r="A65" s="4"/>
      <c r="B65" s="4"/>
      <c r="C65" s="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>
      <c r="F86" s="3" t="str">
        <f>CONCATENATE(F7,F13,H13)</f>
        <v>KadınBekar</v>
      </c>
    </row>
    <row r="87" ht="12.75" hidden="1"/>
    <row r="88" ht="12.75" hidden="1"/>
    <row r="89" ht="12.75" hidden="1"/>
    <row r="90" ht="12.75" hidden="1"/>
    <row r="91" ht="12.75" hidden="1"/>
    <row r="92" spans="6:7" ht="12.75" hidden="1">
      <c r="F92" s="3" t="s">
        <v>28</v>
      </c>
      <c r="G92" s="3" t="s">
        <v>33</v>
      </c>
    </row>
    <row r="93" spans="6:7" ht="12.75" hidden="1">
      <c r="F93" s="3" t="s">
        <v>29</v>
      </c>
      <c r="G93" s="3" t="s">
        <v>31</v>
      </c>
    </row>
    <row r="94" spans="6:7" ht="12.75" hidden="1">
      <c r="F94" s="3" t="s">
        <v>30</v>
      </c>
      <c r="G94" s="3" t="s">
        <v>32</v>
      </c>
    </row>
    <row r="95" ht="12.75" hidden="1"/>
    <row r="96" ht="12.75" hidden="1"/>
    <row r="97" ht="12.75" hidden="1"/>
    <row r="98" ht="12.75" hidden="1">
      <c r="F98" s="3" t="s">
        <v>34</v>
      </c>
    </row>
    <row r="99" ht="12.75" hidden="1">
      <c r="F99" s="3" t="s">
        <v>35</v>
      </c>
    </row>
    <row r="100" ht="12.75" hidden="1"/>
    <row r="101" ht="12.75" hidden="1">
      <c r="F101" s="3">
        <v>1</v>
      </c>
    </row>
    <row r="102" ht="12.75" hidden="1">
      <c r="F102" s="3">
        <v>2</v>
      </c>
    </row>
    <row r="103" ht="12.75" hidden="1">
      <c r="F103" s="3">
        <v>3</v>
      </c>
    </row>
    <row r="104" ht="12.75" hidden="1">
      <c r="F104" s="3">
        <v>4</v>
      </c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</sheetData>
  <sheetProtection password="C620" sheet="1" objects="1" scenarios="1" selectLockedCells="1"/>
  <mergeCells count="16">
    <mergeCell ref="E27:F27"/>
    <mergeCell ref="H21:I21"/>
    <mergeCell ref="E3:F3"/>
    <mergeCell ref="H20:I20"/>
    <mergeCell ref="H19:I19"/>
    <mergeCell ref="H18:I18"/>
    <mergeCell ref="N24:O24"/>
    <mergeCell ref="N21:O21"/>
    <mergeCell ref="N23:O23"/>
    <mergeCell ref="N22:O22"/>
    <mergeCell ref="A10:B10"/>
    <mergeCell ref="E19:F19"/>
    <mergeCell ref="H16:I16"/>
    <mergeCell ref="H17:I17"/>
    <mergeCell ref="H15:I15"/>
    <mergeCell ref="G12:H12"/>
  </mergeCells>
  <conditionalFormatting sqref="G19">
    <cfRule type="cellIs" priority="1" dxfId="0" operator="equal" stopIfTrue="1">
      <formula>"4.Çocuk İçin Yolluk Alamazsınız"</formula>
    </cfRule>
  </conditionalFormatting>
  <dataValidations count="4">
    <dataValidation type="list" allowBlank="1" showInputMessage="1" showErrorMessage="1" sqref="F13">
      <formula1>$F$92:$F$94</formula1>
    </dataValidation>
    <dataValidation type="list" allowBlank="1" showInputMessage="1" showErrorMessage="1" sqref="H13">
      <formula1>$G$92:$G$94</formula1>
    </dataValidation>
    <dataValidation type="list" allowBlank="1" showInputMessage="1" showErrorMessage="1" sqref="F7">
      <formula1>$F$98:$F$99</formula1>
    </dataValidation>
    <dataValidation errorStyle="warning" type="list" allowBlank="1" showInputMessage="1" showErrorMessage="1" errorTitle="Uyarı" error="Eşiniz İçin Yolluk Alıyorsanız  ve 3 den fazla Çocuğunuz Varsa, 4. ve Sonrasını Çocuklarınızı İçin Yolluk Alamazsınız&#10;&#10;Eşiniz İçin Yolluk Almıyorsanız 4.Çocuk Sayısını Giriniz" sqref="H14">
      <formula1>$F$101:$F$104</formula1>
    </dataValidation>
  </dataValidations>
  <hyperlinks>
    <hyperlink ref="H15" r:id="rId1" display="www.kgm.gov.tr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>
    <tabColor indexed="24"/>
  </sheetPr>
  <dimension ref="A1:AE67"/>
  <sheetViews>
    <sheetView showZeros="0" zoomScalePageLayoutView="0" workbookViewId="0" topLeftCell="C19">
      <selection activeCell="O8" sqref="O8:Q9"/>
    </sheetView>
  </sheetViews>
  <sheetFormatPr defaultColWidth="9.140625" defaultRowHeight="12.75"/>
  <cols>
    <col min="1" max="1" width="0" style="3" hidden="1" customWidth="1"/>
    <col min="2" max="2" width="4.8515625" style="3" hidden="1" customWidth="1"/>
    <col min="3" max="3" width="2.8515625" style="3" customWidth="1"/>
    <col min="4" max="4" width="7.7109375" style="3" customWidth="1"/>
    <col min="5" max="5" width="5.140625" style="3" customWidth="1"/>
    <col min="6" max="6" width="3.140625" style="3" customWidth="1"/>
    <col min="7" max="7" width="20.421875" style="3" customWidth="1"/>
    <col min="8" max="8" width="22.8515625" style="3" customWidth="1"/>
    <col min="9" max="9" width="14.421875" style="3" customWidth="1"/>
    <col min="10" max="10" width="7.140625" style="3" customWidth="1"/>
    <col min="11" max="11" width="9.7109375" style="3" customWidth="1"/>
    <col min="12" max="12" width="9.28125" style="3" customWidth="1"/>
    <col min="13" max="13" width="10.140625" style="3" customWidth="1"/>
    <col min="14" max="14" width="12.28125" style="3" customWidth="1"/>
    <col min="15" max="15" width="10.7109375" style="3" customWidth="1"/>
    <col min="16" max="16" width="10.140625" style="3" customWidth="1"/>
    <col min="17" max="17" width="11.00390625" style="3" customWidth="1"/>
    <col min="18" max="18" width="16.421875" style="3" customWidth="1"/>
    <col min="19" max="19" width="2.421875" style="3" customWidth="1"/>
    <col min="20" max="16384" width="9.140625" style="3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3.5" thickBot="1">
      <c r="A3" s="4"/>
      <c r="B3" s="4"/>
      <c r="C3" s="4"/>
      <c r="D3" s="4"/>
      <c r="E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7" customHeight="1" thickTop="1">
      <c r="A4" s="4"/>
      <c r="B4" s="4"/>
      <c r="C4" s="4"/>
      <c r="D4" s="4"/>
      <c r="E4" s="5" t="s">
        <v>0</v>
      </c>
      <c r="G4" s="111" t="s">
        <v>3</v>
      </c>
      <c r="H4" s="107" t="str">
        <f>IF(Sayfa1!D4="",0,Sayfa1!D4)</f>
        <v>Vehbiye EVİZ</v>
      </c>
      <c r="I4" s="6"/>
      <c r="J4" s="7"/>
      <c r="K4" s="7"/>
      <c r="L4" s="7"/>
      <c r="M4" s="7"/>
      <c r="N4" s="7"/>
      <c r="O4" s="7"/>
      <c r="P4" s="7"/>
      <c r="Q4" s="7"/>
      <c r="R4" s="7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9.5" customHeight="1" thickBot="1">
      <c r="A5" s="4"/>
      <c r="B5" s="4"/>
      <c r="C5" s="4"/>
      <c r="D5" s="4"/>
      <c r="E5" s="5" t="s">
        <v>0</v>
      </c>
      <c r="G5" s="112" t="s">
        <v>4</v>
      </c>
      <c r="H5" s="108" t="str">
        <f>+Sayfa1!F4</f>
        <v>Araştırma Görevlisi</v>
      </c>
      <c r="I5" s="156" t="s">
        <v>50</v>
      </c>
      <c r="J5" s="157"/>
      <c r="K5" s="157"/>
      <c r="L5" s="157"/>
      <c r="M5" s="157"/>
      <c r="N5" s="157"/>
      <c r="O5" s="9"/>
      <c r="P5" s="84"/>
      <c r="Q5" s="17" t="s">
        <v>0</v>
      </c>
      <c r="R5" s="16"/>
      <c r="S5" s="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4.75" customHeight="1" thickTop="1">
      <c r="A6" s="4"/>
      <c r="B6" s="4"/>
      <c r="C6" s="4"/>
      <c r="D6" s="4"/>
      <c r="E6" s="4"/>
      <c r="G6" s="112" t="s">
        <v>5</v>
      </c>
      <c r="H6" s="109">
        <f>+Sayfa1!G4</f>
        <v>6</v>
      </c>
      <c r="I6" s="6"/>
      <c r="J6" s="7"/>
      <c r="K6" s="7"/>
      <c r="L6" s="10"/>
      <c r="M6" s="10" t="s">
        <v>0</v>
      </c>
      <c r="N6" s="10" t="s">
        <v>0</v>
      </c>
      <c r="O6" s="10"/>
      <c r="P6" s="111" t="s">
        <v>71</v>
      </c>
      <c r="Q6" s="152" t="str">
        <f>+Sayfa1!K4</f>
        <v>Siirt Üniversitesi Fen Edebiyat Fakültesi Dekanlığı</v>
      </c>
      <c r="R6" s="153"/>
      <c r="S6" s="11"/>
      <c r="T6" s="5" t="s">
        <v>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3.25" customHeight="1" thickBot="1">
      <c r="A7" s="4"/>
      <c r="B7" s="4"/>
      <c r="C7" s="4"/>
      <c r="D7" s="4"/>
      <c r="E7" s="4"/>
      <c r="G7" s="113" t="s">
        <v>6</v>
      </c>
      <c r="H7" s="110">
        <f>+Sayfa1!I4</f>
        <v>32</v>
      </c>
      <c r="I7" s="15"/>
      <c r="J7" s="16"/>
      <c r="K7" s="71" t="s">
        <v>7</v>
      </c>
      <c r="L7" s="16"/>
      <c r="M7" s="7"/>
      <c r="N7" s="72"/>
      <c r="O7" s="71"/>
      <c r="P7" s="114" t="s">
        <v>72</v>
      </c>
      <c r="Q7" s="154">
        <f>YEAR('BİLGİ GİRİŞİ'!A10)</f>
        <v>2015</v>
      </c>
      <c r="R7" s="155"/>
      <c r="S7" s="11"/>
      <c r="T7" s="5" t="s">
        <v>8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6.5" customHeight="1" thickTop="1">
      <c r="A8" s="4"/>
      <c r="B8" s="4"/>
      <c r="C8" s="4"/>
      <c r="D8" s="4"/>
      <c r="E8" s="4"/>
      <c r="G8" s="147" t="s">
        <v>51</v>
      </c>
      <c r="H8" s="147" t="s">
        <v>54</v>
      </c>
      <c r="I8" s="165" t="s">
        <v>55</v>
      </c>
      <c r="J8" s="160" t="s">
        <v>56</v>
      </c>
      <c r="K8" s="162"/>
      <c r="L8" s="161"/>
      <c r="M8" s="158" t="s">
        <v>57</v>
      </c>
      <c r="N8" s="159"/>
      <c r="O8" s="148" t="s">
        <v>59</v>
      </c>
      <c r="P8" s="148"/>
      <c r="Q8" s="148"/>
      <c r="R8" s="86"/>
      <c r="S8" s="1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4"/>
      <c r="B9" s="4"/>
      <c r="C9" s="4"/>
      <c r="D9" s="4"/>
      <c r="E9" s="4"/>
      <c r="G9" s="147"/>
      <c r="H9" s="147"/>
      <c r="I9" s="147"/>
      <c r="J9" s="163" t="s">
        <v>15</v>
      </c>
      <c r="K9" s="166" t="s">
        <v>14</v>
      </c>
      <c r="L9" s="87" t="s">
        <v>0</v>
      </c>
      <c r="M9" s="160"/>
      <c r="N9" s="161"/>
      <c r="O9" s="149"/>
      <c r="P9" s="149"/>
      <c r="Q9" s="149"/>
      <c r="R9" s="88"/>
      <c r="S9" s="1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4"/>
      <c r="B10" s="4"/>
      <c r="C10" s="4"/>
      <c r="D10" s="4"/>
      <c r="E10" s="4"/>
      <c r="G10" s="147"/>
      <c r="H10" s="147"/>
      <c r="I10" s="147"/>
      <c r="J10" s="164"/>
      <c r="K10" s="167"/>
      <c r="L10" s="89"/>
      <c r="M10" s="90"/>
      <c r="N10" s="90"/>
      <c r="O10" s="91" t="s">
        <v>60</v>
      </c>
      <c r="P10" s="150" t="s">
        <v>63</v>
      </c>
      <c r="Q10" s="151"/>
      <c r="R10" s="87" t="s">
        <v>0</v>
      </c>
      <c r="S10" s="1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4"/>
      <c r="B11" s="4"/>
      <c r="C11" s="4"/>
      <c r="D11" s="4"/>
      <c r="E11" s="4"/>
      <c r="G11" s="147"/>
      <c r="H11" s="147"/>
      <c r="I11" s="147"/>
      <c r="J11" s="164"/>
      <c r="K11" s="167"/>
      <c r="L11" s="92" t="s">
        <v>9</v>
      </c>
      <c r="M11" s="92" t="s">
        <v>10</v>
      </c>
      <c r="N11" s="92" t="s">
        <v>11</v>
      </c>
      <c r="O11" s="85"/>
      <c r="P11" s="92" t="s">
        <v>61</v>
      </c>
      <c r="Q11" s="93" t="s">
        <v>62</v>
      </c>
      <c r="R11" s="92" t="s">
        <v>64</v>
      </c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4"/>
      <c r="B12" s="4"/>
      <c r="C12" s="4"/>
      <c r="D12" s="4"/>
      <c r="E12" s="4"/>
      <c r="G12" s="147"/>
      <c r="H12" s="147"/>
      <c r="I12" s="147"/>
      <c r="J12" s="165"/>
      <c r="K12" s="168"/>
      <c r="L12" s="122">
        <v>1</v>
      </c>
      <c r="M12" s="122" t="s">
        <v>0</v>
      </c>
      <c r="N12" s="122">
        <v>2</v>
      </c>
      <c r="O12" s="123">
        <v>3</v>
      </c>
      <c r="P12" s="124"/>
      <c r="Q12" s="125">
        <v>4</v>
      </c>
      <c r="R12" s="122" t="s">
        <v>25</v>
      </c>
      <c r="S12" s="1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39.75" customHeight="1">
      <c r="A13" s="4"/>
      <c r="B13" s="12"/>
      <c r="C13" s="4"/>
      <c r="D13" s="127">
        <v>1</v>
      </c>
      <c r="E13" s="5"/>
      <c r="G13" s="116" t="str">
        <f>CONCATENATE(Sayfa1!N4," / ",Sayfa1!L4)</f>
        <v>Siirt / Merkez / Ankara  / Merkez </v>
      </c>
      <c r="H13" s="119" t="str">
        <f>+H4</f>
        <v>Vehbiye EVİZ</v>
      </c>
      <c r="I13" s="94" t="str">
        <f>IF(H4&lt;=0,0,"Kendisi")</f>
        <v>Kendisi</v>
      </c>
      <c r="J13" s="95">
        <f>IF(H4&lt;=0,0,1)</f>
        <v>1</v>
      </c>
      <c r="K13" s="96">
        <f>IF(H4&lt;=0,0,+$H$7)</f>
        <v>32</v>
      </c>
      <c r="L13" s="81">
        <f>IF(J13&lt;=0,0,ROUND((J13*K13),2))</f>
        <v>32</v>
      </c>
      <c r="M13" s="94" t="str">
        <f>IF(N13=0,0,"Otobüs")</f>
        <v>Otobüs</v>
      </c>
      <c r="N13" s="96">
        <f>IF(H4=0,0,+Sayfa1!Q4)</f>
        <v>90</v>
      </c>
      <c r="O13" s="96">
        <f>IF(I13=0,0,IF(I13="Kendisi",$H$7*20,$H$7*10))</f>
        <v>640</v>
      </c>
      <c r="P13" s="115">
        <f>IF(I13="Kendisi",+Sayfa1!O4,0)</f>
        <v>1093</v>
      </c>
      <c r="Q13" s="96">
        <f>IF(I13="Kendisi",('BİLGİ GİRİŞİ'!H11*P13),0)</f>
        <v>1748.8000000000002</v>
      </c>
      <c r="R13" s="97">
        <f>O13+Q13+N13+L13</f>
        <v>2510.8</v>
      </c>
      <c r="S13" s="1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39.75" customHeight="1">
      <c r="A14" s="4"/>
      <c r="B14" s="12"/>
      <c r="C14" s="4"/>
      <c r="D14" s="127">
        <v>2</v>
      </c>
      <c r="E14" s="5"/>
      <c r="G14" s="117">
        <f>IF(H14&lt;=0,0,+$G$13)</f>
        <v>0</v>
      </c>
      <c r="H14" s="120">
        <f>IF(ISERROR(VLOOKUP(D14,Sayfa1!$E$22:$G$27,3,FALSE)),0,VLOOKUP(D14,Sayfa1!$E$22:$G$27,3,FALSE))</f>
        <v>0</v>
      </c>
      <c r="I14" s="98">
        <f>IF(ISERROR(VLOOKUP(D14,Sayfa1!$E$22:$I$27,5,FALSE)),0,VLOOKUP(D14,Sayfa1!$E$22:$I$27,5,FALSE))</f>
        <v>0</v>
      </c>
      <c r="J14" s="99">
        <f>IF(I14&lt;=0,0,1)</f>
        <v>0</v>
      </c>
      <c r="K14" s="100">
        <f>IF(J14&lt;=0,0,+$H$7)</f>
        <v>0</v>
      </c>
      <c r="L14" s="82">
        <f>IF(J14&lt;=0,0,ROUND((J14*K14),2))</f>
        <v>0</v>
      </c>
      <c r="M14" s="98">
        <f aca="true" t="shared" si="0" ref="M14:M19">IF(N14&lt;=0,0,+$M$13)</f>
        <v>0</v>
      </c>
      <c r="N14" s="100">
        <f aca="true" t="shared" si="1" ref="N14:N19">IF(I14=0,0,IF(I14&gt;=0,0+$N$13))</f>
        <v>0</v>
      </c>
      <c r="O14" s="100">
        <f aca="true" t="shared" si="2" ref="O14:O19">IF(I14=0,0,IF(I14="Kendisi",$H$7*20,$H$7*10))</f>
        <v>0</v>
      </c>
      <c r="P14" s="100"/>
      <c r="Q14" s="100"/>
      <c r="R14" s="101">
        <f>O14+Q14+N14+L14</f>
        <v>0</v>
      </c>
      <c r="S14" s="1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39.75" customHeight="1">
      <c r="A15" s="4"/>
      <c r="B15" s="12"/>
      <c r="C15" s="4"/>
      <c r="D15" s="127">
        <v>3</v>
      </c>
      <c r="E15" s="5"/>
      <c r="G15" s="117">
        <f>IF(H15&lt;=0,0,+$G$13)</f>
        <v>0</v>
      </c>
      <c r="H15" s="120">
        <f>IF(ISERROR(VLOOKUP(D15,Sayfa1!$E$22:$G$27,3,FALSE)),0,VLOOKUP(D15,Sayfa1!$E$22:$G$27,3,FALSE))</f>
        <v>0</v>
      </c>
      <c r="I15" s="98">
        <f>IF(ISERROR(VLOOKUP(D15,Sayfa1!$E$22:$I$27,5,FALSE)),0,VLOOKUP(D15,Sayfa1!$E$22:$I$27,5,FALSE))</f>
        <v>0</v>
      </c>
      <c r="J15" s="99">
        <f>IF(I15&lt;=0,0,1)</f>
        <v>0</v>
      </c>
      <c r="K15" s="100">
        <f>IF(J15&lt;=0,0,+$H$7)</f>
        <v>0</v>
      </c>
      <c r="L15" s="82">
        <f>IF(J15=" "," ",ROUND((J15*K15),2))</f>
        <v>0</v>
      </c>
      <c r="M15" s="98">
        <f t="shared" si="0"/>
        <v>0</v>
      </c>
      <c r="N15" s="100">
        <f t="shared" si="1"/>
        <v>0</v>
      </c>
      <c r="O15" s="100">
        <f t="shared" si="2"/>
        <v>0</v>
      </c>
      <c r="P15" s="100"/>
      <c r="Q15" s="100"/>
      <c r="R15" s="101">
        <f>O15+Q15+N15+L15</f>
        <v>0</v>
      </c>
      <c r="S15" s="11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39.75" customHeight="1">
      <c r="A16" s="4"/>
      <c r="B16" s="12"/>
      <c r="C16" s="4"/>
      <c r="D16" s="127">
        <v>4</v>
      </c>
      <c r="E16" s="5"/>
      <c r="G16" s="117">
        <f>IF(H16&lt;=0,0,+$G$13)</f>
        <v>0</v>
      </c>
      <c r="H16" s="120">
        <f>IF(ISERROR(VLOOKUP(D16,Sayfa1!$E$22:$G$27,3,FALSE)),0,VLOOKUP(D16,Sayfa1!$E$22:$G$27,3,FALSE))</f>
        <v>0</v>
      </c>
      <c r="I16" s="98">
        <f>IF(ISERROR(VLOOKUP(D16,Sayfa1!$E$22:$I$27,5,FALSE)),0,VLOOKUP(D16,Sayfa1!$E$22:$I$27,5,FALSE))</f>
        <v>0</v>
      </c>
      <c r="J16" s="99">
        <f>IF(I16&lt;=0,0,1)</f>
        <v>0</v>
      </c>
      <c r="K16" s="100">
        <f>IF(J16&lt;=0,0,+$H$7)</f>
        <v>0</v>
      </c>
      <c r="L16" s="82">
        <f>IF(J16=" "," ",ROUND((J16*K16),2))</f>
        <v>0</v>
      </c>
      <c r="M16" s="98">
        <f t="shared" si="0"/>
        <v>0</v>
      </c>
      <c r="N16" s="100">
        <f t="shared" si="1"/>
        <v>0</v>
      </c>
      <c r="O16" s="100">
        <f t="shared" si="2"/>
        <v>0</v>
      </c>
      <c r="P16" s="100"/>
      <c r="Q16" s="100"/>
      <c r="R16" s="101">
        <f>O16+Q16+N16+L16</f>
        <v>0</v>
      </c>
      <c r="S16" s="1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9.75" customHeight="1">
      <c r="A17" s="4"/>
      <c r="B17" s="12"/>
      <c r="C17" s="4"/>
      <c r="D17" s="127">
        <v>5</v>
      </c>
      <c r="E17" s="5"/>
      <c r="G17" s="117">
        <f>IF(H17&lt;=0,0,+$G$13)</f>
        <v>0</v>
      </c>
      <c r="H17" s="120">
        <f>IF(ISERROR(VLOOKUP(D17,Sayfa1!$E$22:$G$27,3,FALSE)),0,VLOOKUP(D17,Sayfa1!$E$22:$G$27,3,FALSE))</f>
        <v>0</v>
      </c>
      <c r="I17" s="98">
        <f>IF(ISERROR(VLOOKUP(D17,Sayfa1!$E$22:$I$27,5,FALSE)),0,VLOOKUP(D17,Sayfa1!$E$22:$I$27,5,FALSE))</f>
        <v>0</v>
      </c>
      <c r="J17" s="99">
        <f>IF(I17&lt;=0,0,1)</f>
        <v>0</v>
      </c>
      <c r="K17" s="100">
        <f>IF(J17&lt;=0,0,+$H$7)</f>
        <v>0</v>
      </c>
      <c r="L17" s="82">
        <f>IF(J17=" "," ",ROUND((J17*K17),2))</f>
        <v>0</v>
      </c>
      <c r="M17" s="98">
        <f t="shared" si="0"/>
        <v>0</v>
      </c>
      <c r="N17" s="100">
        <f t="shared" si="1"/>
        <v>0</v>
      </c>
      <c r="O17" s="100">
        <f t="shared" si="2"/>
        <v>0</v>
      </c>
      <c r="P17" s="100"/>
      <c r="Q17" s="100"/>
      <c r="R17" s="101">
        <f>O17+Q17+N17+L17</f>
        <v>0</v>
      </c>
      <c r="S17" s="11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39.75" customHeight="1">
      <c r="A18" s="4"/>
      <c r="B18" s="12"/>
      <c r="C18" s="4"/>
      <c r="D18" s="128"/>
      <c r="E18" s="5"/>
      <c r="G18" s="117">
        <f>IF(ISERROR(VLOOKUP(#REF!,#REF!,10,FALSE)),0,(VLOOKUP(#REF!,#REF!,10,FALSE)))</f>
        <v>0</v>
      </c>
      <c r="H18" s="120">
        <f>IF(ISERROR(VLOOKUP(#REF!,#REF!,11,FALSE)),0,(VLOOKUP(#REF!,#REF!,11,FALSE)))</f>
        <v>0</v>
      </c>
      <c r="I18" s="98">
        <f>IF(ISERROR(VLOOKUP(#REF!,#REF!,19,FALSE)),0,(VLOOKUP(#REF!,#REF!,19,FALSE)))</f>
        <v>0</v>
      </c>
      <c r="J18" s="99">
        <f>IF(ISERROR(VLOOKUP(#REF!,#REF!,12,FALSE)),0,(VLOOKUP(#REF!,#REF!,12,FALSE)))</f>
        <v>0</v>
      </c>
      <c r="K18" s="100">
        <f>IF(ISERROR(VLOOKUP(#REF!,#REF!,6,FALSE)),0,(VLOOKUP(#REF!,#REF!,6,FALSE)))</f>
        <v>0</v>
      </c>
      <c r="L18" s="82">
        <f>IF(J18=" "," ",ROUND((J18*K18),2))</f>
        <v>0</v>
      </c>
      <c r="M18" s="98">
        <f t="shared" si="0"/>
        <v>0</v>
      </c>
      <c r="N18" s="100">
        <f t="shared" si="1"/>
        <v>0</v>
      </c>
      <c r="O18" s="100">
        <f t="shared" si="2"/>
        <v>0</v>
      </c>
      <c r="P18" s="100"/>
      <c r="Q18" s="100"/>
      <c r="R18" s="102">
        <f>IF(ISERROR(VLOOKUP(#REF!,#REF!,14,FALSE)),0,(VLOOKUP(#REF!,#REF!,14,FALSE)))</f>
        <v>0</v>
      </c>
      <c r="S18" s="11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39.75" customHeight="1" thickBot="1">
      <c r="A19" s="4"/>
      <c r="B19" s="12"/>
      <c r="C19" s="4"/>
      <c r="D19" s="4"/>
      <c r="E19" s="5"/>
      <c r="G19" s="118">
        <f>IF(ISERROR(VLOOKUP(#REF!,#REF!,10,FALSE)),0,(VLOOKUP(#REF!,#REF!,10,FALSE)))</f>
        <v>0</v>
      </c>
      <c r="H19" s="121">
        <f>IF(ISERROR(VLOOKUP(#REF!,#REF!,11,FALSE)),0,(VLOOKUP(#REF!,#REF!,11,FALSE)))</f>
        <v>0</v>
      </c>
      <c r="I19" s="103">
        <f>IF(ISERROR(VLOOKUP(#REF!,#REF!,19,FALSE)),0,(VLOOKUP(#REF!,#REF!,19,FALSE)))</f>
        <v>0</v>
      </c>
      <c r="J19" s="104">
        <f>IF(ISERROR(VLOOKUP(#REF!,#REF!,12,FALSE)),0,(VLOOKUP(#REF!,#REF!,12,FALSE)))</f>
        <v>0</v>
      </c>
      <c r="K19" s="105">
        <f>IF(ISERROR(VLOOKUP(#REF!,#REF!,6,FALSE)),0,(VLOOKUP(#REF!,#REF!,6,FALSE)))</f>
        <v>0</v>
      </c>
      <c r="L19" s="83">
        <f>IF(J19=" "," ",ROUND((J19*K19),2))</f>
        <v>0</v>
      </c>
      <c r="M19" s="98">
        <f t="shared" si="0"/>
        <v>0</v>
      </c>
      <c r="N19" s="105">
        <f t="shared" si="1"/>
        <v>0</v>
      </c>
      <c r="O19" s="105">
        <f t="shared" si="2"/>
        <v>0</v>
      </c>
      <c r="P19" s="105"/>
      <c r="Q19" s="105"/>
      <c r="R19" s="106">
        <f>IF(ISERROR(VLOOKUP(#REF!,#REF!,14,FALSE)),0,(VLOOKUP(#REF!,#REF!,14,FALSE)))</f>
        <v>0</v>
      </c>
      <c r="S19" s="11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7.25" thickBot="1" thickTop="1">
      <c r="A20" s="4"/>
      <c r="B20" s="4"/>
      <c r="C20" s="4"/>
      <c r="D20" s="4" t="s">
        <v>0</v>
      </c>
      <c r="E20" s="5" t="s">
        <v>0</v>
      </c>
      <c r="F20" s="80"/>
      <c r="G20" s="79"/>
      <c r="H20" s="74" t="s">
        <v>0</v>
      </c>
      <c r="I20" s="74" t="s">
        <v>0</v>
      </c>
      <c r="J20" s="75" t="s">
        <v>0</v>
      </c>
      <c r="K20" s="76" t="s">
        <v>0</v>
      </c>
      <c r="L20" s="130">
        <f>SUM(L13:L19)</f>
        <v>32</v>
      </c>
      <c r="M20" s="131" t="str">
        <f>IF(I20=" "," ",IF(E20="R","RESMİ",IF(E20="T","TAKSİ",IF(E20="O","OTOBÜS"," "))))</f>
        <v> </v>
      </c>
      <c r="N20" s="129">
        <f>SUM(N13:N19)</f>
        <v>90</v>
      </c>
      <c r="O20" s="129">
        <f>SUM(O13:O19)</f>
        <v>640</v>
      </c>
      <c r="P20" s="132"/>
      <c r="Q20" s="129">
        <f>SUM(Q13:Q19)</f>
        <v>1748.8000000000002</v>
      </c>
      <c r="R20" s="129">
        <f>SUM(R13:R19)</f>
        <v>2510.8</v>
      </c>
      <c r="S20" s="1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32.25" customHeight="1" thickTop="1">
      <c r="A21" s="4"/>
      <c r="B21" s="4"/>
      <c r="C21" s="4"/>
      <c r="D21" s="4"/>
      <c r="E21" s="5" t="s">
        <v>0</v>
      </c>
      <c r="F21" s="80"/>
      <c r="G21" s="169" t="str">
        <f>CONCATENATE('BİLGİ GİRİŞİ'!F14,"dan","/ ",'BİLGİ GİRİŞİ'!G12:H12," a atanan ",H4," ve aile fertlerine ait"," ","YURTİÇİ SÜREKLİ GÖREV YOLLUĞU"," olarak tahakkuk eden Toplam ",R20,".-")</f>
        <v>Siirt / Merkezdan/ Ankara  / Merkez  a atanan Vehbiye EVİZ ve aile fertlerine ait YURTİÇİ SÜREKLİ GÖREV YOLLUĞU olarak tahakkuk eden Toplam 2510,8.-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70" t="s">
        <v>26</v>
      </c>
      <c r="R21" s="171"/>
      <c r="S21" s="1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4"/>
      <c r="B22" s="4"/>
      <c r="C22" s="4"/>
      <c r="D22" s="4"/>
      <c r="E22" s="4"/>
      <c r="F22" s="80"/>
      <c r="I22" s="8"/>
      <c r="L22" s="10"/>
      <c r="M22" s="7"/>
      <c r="N22" s="10" t="s">
        <v>0</v>
      </c>
      <c r="O22" s="10"/>
      <c r="P22" s="10"/>
      <c r="Q22" s="174">
        <f ca="1">TODAY()</f>
        <v>42311</v>
      </c>
      <c r="R22" s="174"/>
      <c r="S22" s="1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4"/>
      <c r="B23" s="4"/>
      <c r="C23" s="4"/>
      <c r="D23" s="4"/>
      <c r="E23" s="4"/>
      <c r="F23" s="80"/>
      <c r="G23" s="77"/>
      <c r="H23" s="7"/>
      <c r="I23" s="10" t="s">
        <v>0</v>
      </c>
      <c r="J23" s="7"/>
      <c r="K23" s="10" t="s">
        <v>0</v>
      </c>
      <c r="L23" s="10" t="s">
        <v>27</v>
      </c>
      <c r="M23" s="7"/>
      <c r="N23" s="7"/>
      <c r="O23" s="7"/>
      <c r="P23" s="7"/>
      <c r="Q23" s="7"/>
      <c r="R23" s="7"/>
      <c r="S23" s="11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4"/>
      <c r="B24" s="4"/>
      <c r="C24" s="4"/>
      <c r="D24" s="4"/>
      <c r="E24" s="4"/>
      <c r="F24" s="80"/>
      <c r="G24" s="77"/>
      <c r="H24" s="7"/>
      <c r="I24" s="10" t="s">
        <v>0</v>
      </c>
      <c r="J24" s="7"/>
      <c r="K24" s="10"/>
      <c r="L24" s="10" t="s">
        <v>0</v>
      </c>
      <c r="M24" s="7"/>
      <c r="N24" s="7"/>
      <c r="O24" s="7"/>
      <c r="P24" s="7"/>
      <c r="Q24" s="172" t="str">
        <f>+H4</f>
        <v>Vehbiye EVİZ</v>
      </c>
      <c r="R24" s="173"/>
      <c r="S24" s="11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4"/>
      <c r="B25" s="4"/>
      <c r="C25" s="4"/>
      <c r="D25" s="4"/>
      <c r="E25" s="4"/>
      <c r="G25" s="175" t="s">
        <v>12</v>
      </c>
      <c r="H25" s="176"/>
      <c r="I25" s="176"/>
      <c r="J25" s="7"/>
      <c r="K25" s="7"/>
      <c r="L25" s="178">
        <f>+'BİLGİ GİRİŞİ'!F20</f>
        <v>0</v>
      </c>
      <c r="M25" s="178"/>
      <c r="N25" s="178"/>
      <c r="O25" s="7"/>
      <c r="P25" s="7"/>
      <c r="Q25" s="172"/>
      <c r="R25" s="173"/>
      <c r="S25" s="1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4"/>
      <c r="B26" s="4"/>
      <c r="C26" s="4"/>
      <c r="D26" s="4"/>
      <c r="E26" s="4"/>
      <c r="G26" s="177"/>
      <c r="H26" s="176"/>
      <c r="I26" s="176"/>
      <c r="J26" s="7"/>
      <c r="K26" s="7"/>
      <c r="L26" s="178">
        <f>+'BİLGİ GİRİŞİ'!F21</f>
        <v>0</v>
      </c>
      <c r="M26" s="178"/>
      <c r="N26" s="178"/>
      <c r="O26" s="7"/>
      <c r="P26" s="7"/>
      <c r="Q26" s="78"/>
      <c r="R26" s="77"/>
      <c r="S26" s="11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6.5" thickBot="1">
      <c r="A27" s="4"/>
      <c r="B27" s="4"/>
      <c r="C27" s="4"/>
      <c r="D27" s="4"/>
      <c r="E27" s="4"/>
      <c r="G27" s="6"/>
      <c r="H27" s="7"/>
      <c r="I27" s="7"/>
      <c r="J27" s="7"/>
      <c r="K27" s="10" t="s">
        <v>0</v>
      </c>
      <c r="L27" s="7"/>
      <c r="M27" s="7"/>
      <c r="N27" s="7"/>
      <c r="O27" s="7"/>
      <c r="P27" s="7"/>
      <c r="Q27" s="16"/>
      <c r="R27" s="77"/>
      <c r="S27" s="11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6.5" thickTop="1">
      <c r="A28" s="4"/>
      <c r="B28" s="4"/>
      <c r="C28" s="4"/>
      <c r="D28" s="4"/>
      <c r="E28" s="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</sheetData>
  <sheetProtection password="C620" sheet="1" objects="1" scenarios="1" selectLockedCells="1"/>
  <mergeCells count="20">
    <mergeCell ref="G21:P21"/>
    <mergeCell ref="Q21:R21"/>
    <mergeCell ref="Q24:R24"/>
    <mergeCell ref="Q25:R25"/>
    <mergeCell ref="Q22:R22"/>
    <mergeCell ref="G25:I26"/>
    <mergeCell ref="L25:N25"/>
    <mergeCell ref="L26:N26"/>
    <mergeCell ref="I5:N5"/>
    <mergeCell ref="M8:N9"/>
    <mergeCell ref="J8:L8"/>
    <mergeCell ref="J9:J12"/>
    <mergeCell ref="K9:K12"/>
    <mergeCell ref="I8:I12"/>
    <mergeCell ref="G8:G12"/>
    <mergeCell ref="H8:H12"/>
    <mergeCell ref="O8:Q9"/>
    <mergeCell ref="P10:Q10"/>
    <mergeCell ref="Q6:R6"/>
    <mergeCell ref="Q7:R7"/>
  </mergeCells>
  <printOptions/>
  <pageMargins left="0.27" right="0.26" top="0.23" bottom="0.36" header="0.17" footer="0.21"/>
  <pageSetup horizontalDpi="600" verticalDpi="600" orientation="landscape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>
    <tabColor indexed="45"/>
  </sheetPr>
  <dimension ref="B4:L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3" width="9.140625" style="3" customWidth="1"/>
    <col min="4" max="4" width="22.57421875" style="3" customWidth="1"/>
    <col min="5" max="5" width="9.140625" style="3" customWidth="1"/>
    <col min="6" max="14" width="0" style="3" hidden="1" customWidth="1"/>
    <col min="15" max="16384" width="9.140625" style="3" customWidth="1"/>
  </cols>
  <sheetData>
    <row r="4" spans="2:4" ht="12.75">
      <c r="B4" s="182" t="s">
        <v>16</v>
      </c>
      <c r="C4" s="182"/>
      <c r="D4" s="20">
        <v>42005</v>
      </c>
    </row>
    <row r="5" spans="2:4" ht="12.75">
      <c r="B5" s="182"/>
      <c r="C5" s="182"/>
      <c r="D5" s="21">
        <v>42369</v>
      </c>
    </row>
    <row r="6" spans="2:12" ht="25.5">
      <c r="B6" s="182"/>
      <c r="C6" s="182"/>
      <c r="D6" s="28" t="s">
        <v>79</v>
      </c>
      <c r="H6" s="2" t="s">
        <v>23</v>
      </c>
      <c r="I6" s="2" t="s">
        <v>24</v>
      </c>
      <c r="J6" s="2"/>
      <c r="K6" s="2" t="s">
        <v>22</v>
      </c>
      <c r="L6" s="2" t="s">
        <v>24</v>
      </c>
    </row>
    <row r="7" spans="2:12" ht="15.75">
      <c r="B7" s="22" t="s">
        <v>17</v>
      </c>
      <c r="C7" s="23"/>
      <c r="D7" s="24">
        <v>32</v>
      </c>
      <c r="H7" s="1">
        <v>1</v>
      </c>
      <c r="I7" s="18">
        <f>+$D$8</f>
        <v>33</v>
      </c>
      <c r="J7" s="1"/>
      <c r="K7" s="1">
        <v>3000</v>
      </c>
      <c r="L7" s="18">
        <f>+$D$12</f>
        <v>37.5</v>
      </c>
    </row>
    <row r="8" spans="2:12" ht="15.75">
      <c r="B8" s="22" t="s">
        <v>18</v>
      </c>
      <c r="C8" s="23"/>
      <c r="D8" s="24">
        <v>33</v>
      </c>
      <c r="H8" s="1">
        <v>2</v>
      </c>
      <c r="I8" s="18">
        <f>+$D$8</f>
        <v>33</v>
      </c>
      <c r="J8" s="1"/>
      <c r="K8" s="1">
        <v>3100</v>
      </c>
      <c r="L8" s="18">
        <f aca="true" t="shared" si="0" ref="L8:L34">+$D$12</f>
        <v>37.5</v>
      </c>
    </row>
    <row r="9" spans="2:12" ht="12.75">
      <c r="B9" s="180"/>
      <c r="C9" s="180"/>
      <c r="D9" s="180"/>
      <c r="H9" s="1">
        <v>3</v>
      </c>
      <c r="I9" s="18">
        <f>+$D$8</f>
        <v>33</v>
      </c>
      <c r="J9" s="1"/>
      <c r="K9" s="1">
        <v>3200</v>
      </c>
      <c r="L9" s="18">
        <f t="shared" si="0"/>
        <v>37.5</v>
      </c>
    </row>
    <row r="10" spans="2:12" ht="12.75" customHeight="1">
      <c r="B10" s="182" t="s">
        <v>19</v>
      </c>
      <c r="C10" s="182"/>
      <c r="D10" s="181"/>
      <c r="H10" s="1">
        <v>4</v>
      </c>
      <c r="I10" s="18">
        <f>+$D$8</f>
        <v>33</v>
      </c>
      <c r="J10" s="1"/>
      <c r="K10" s="1">
        <v>3300</v>
      </c>
      <c r="L10" s="18">
        <f t="shared" si="0"/>
        <v>37.5</v>
      </c>
    </row>
    <row r="11" spans="2:12" ht="12.75" customHeight="1">
      <c r="B11" s="182"/>
      <c r="C11" s="182"/>
      <c r="D11" s="181"/>
      <c r="H11" s="1">
        <v>5</v>
      </c>
      <c r="I11" s="18">
        <f>+$D$7</f>
        <v>32</v>
      </c>
      <c r="J11" s="1"/>
      <c r="K11" s="1">
        <v>3400</v>
      </c>
      <c r="L11" s="18">
        <f t="shared" si="0"/>
        <v>37.5</v>
      </c>
    </row>
    <row r="12" spans="2:12" ht="33.75" customHeight="1">
      <c r="B12" s="179" t="s">
        <v>20</v>
      </c>
      <c r="C12" s="179"/>
      <c r="D12" s="24">
        <v>37.5</v>
      </c>
      <c r="H12" s="1">
        <v>6</v>
      </c>
      <c r="I12" s="18">
        <f aca="true" t="shared" si="1" ref="I12:I21">+$D$7</f>
        <v>32</v>
      </c>
      <c r="J12" s="1"/>
      <c r="K12" s="1">
        <v>3500</v>
      </c>
      <c r="L12" s="18">
        <f t="shared" si="0"/>
        <v>37.5</v>
      </c>
    </row>
    <row r="13" spans="2:12" ht="35.25" customHeight="1">
      <c r="B13" s="179" t="s">
        <v>21</v>
      </c>
      <c r="C13" s="179"/>
      <c r="D13" s="24">
        <v>40</v>
      </c>
      <c r="H13" s="1">
        <v>7</v>
      </c>
      <c r="I13" s="18">
        <f t="shared" si="1"/>
        <v>32</v>
      </c>
      <c r="J13" s="1"/>
      <c r="K13" s="1">
        <v>3600</v>
      </c>
      <c r="L13" s="18">
        <f t="shared" si="0"/>
        <v>37.5</v>
      </c>
    </row>
    <row r="14" spans="2:12" ht="31.5" customHeight="1">
      <c r="B14" s="179">
        <v>8000</v>
      </c>
      <c r="C14" s="179"/>
      <c r="D14" s="24"/>
      <c r="H14" s="1">
        <v>8</v>
      </c>
      <c r="I14" s="18">
        <f t="shared" si="1"/>
        <v>32</v>
      </c>
      <c r="J14" s="1"/>
      <c r="K14" s="1">
        <v>3700</v>
      </c>
      <c r="L14" s="18">
        <f t="shared" si="0"/>
        <v>37.5</v>
      </c>
    </row>
    <row r="15" spans="8:12" ht="12.75">
      <c r="H15" s="1">
        <v>9</v>
      </c>
      <c r="I15" s="18">
        <f t="shared" si="1"/>
        <v>32</v>
      </c>
      <c r="J15" s="1"/>
      <c r="K15" s="1">
        <v>3800</v>
      </c>
      <c r="L15" s="18">
        <f t="shared" si="0"/>
        <v>37.5</v>
      </c>
    </row>
    <row r="16" spans="8:12" ht="12.75">
      <c r="H16" s="1">
        <v>10</v>
      </c>
      <c r="I16" s="18">
        <f t="shared" si="1"/>
        <v>32</v>
      </c>
      <c r="J16" s="1"/>
      <c r="K16" s="1">
        <v>3900</v>
      </c>
      <c r="L16" s="18">
        <f t="shared" si="0"/>
        <v>37.5</v>
      </c>
    </row>
    <row r="17" spans="8:12" ht="12.75">
      <c r="H17" s="1">
        <v>11</v>
      </c>
      <c r="I17" s="18">
        <f t="shared" si="1"/>
        <v>32</v>
      </c>
      <c r="J17" s="1"/>
      <c r="K17" s="1">
        <v>4000</v>
      </c>
      <c r="L17" s="18">
        <f t="shared" si="0"/>
        <v>37.5</v>
      </c>
    </row>
    <row r="18" spans="8:12" ht="12.75">
      <c r="H18" s="1">
        <v>12</v>
      </c>
      <c r="I18" s="18">
        <f t="shared" si="1"/>
        <v>32</v>
      </c>
      <c r="J18" s="1"/>
      <c r="K18" s="1">
        <v>4100</v>
      </c>
      <c r="L18" s="18">
        <f t="shared" si="0"/>
        <v>37.5</v>
      </c>
    </row>
    <row r="19" spans="8:12" ht="12.75">
      <c r="H19" s="1">
        <v>13</v>
      </c>
      <c r="I19" s="18">
        <f t="shared" si="1"/>
        <v>32</v>
      </c>
      <c r="J19" s="1"/>
      <c r="K19" s="1">
        <v>4200</v>
      </c>
      <c r="L19" s="18">
        <f t="shared" si="0"/>
        <v>37.5</v>
      </c>
    </row>
    <row r="20" spans="8:12" ht="12.75">
      <c r="H20" s="1">
        <v>14</v>
      </c>
      <c r="I20" s="18">
        <f t="shared" si="1"/>
        <v>32</v>
      </c>
      <c r="J20" s="1"/>
      <c r="K20" s="1">
        <v>4300</v>
      </c>
      <c r="L20" s="18">
        <f t="shared" si="0"/>
        <v>37.5</v>
      </c>
    </row>
    <row r="21" spans="8:12" ht="12.75">
      <c r="H21" s="1">
        <v>15</v>
      </c>
      <c r="I21" s="18">
        <f t="shared" si="1"/>
        <v>32</v>
      </c>
      <c r="J21" s="1"/>
      <c r="K21" s="1">
        <v>4400</v>
      </c>
      <c r="L21" s="18">
        <f t="shared" si="0"/>
        <v>37.5</v>
      </c>
    </row>
    <row r="22" spans="8:12" ht="12.75">
      <c r="H22" s="25"/>
      <c r="I22" s="25"/>
      <c r="J22" s="26"/>
      <c r="K22" s="1">
        <v>4500</v>
      </c>
      <c r="L22" s="18">
        <f t="shared" si="0"/>
        <v>37.5</v>
      </c>
    </row>
    <row r="23" spans="8:12" ht="12.75">
      <c r="H23" s="14"/>
      <c r="I23" s="14"/>
      <c r="J23" s="27"/>
      <c r="K23" s="1">
        <v>4600</v>
      </c>
      <c r="L23" s="18">
        <f t="shared" si="0"/>
        <v>37.5</v>
      </c>
    </row>
    <row r="24" spans="8:12" ht="12.75">
      <c r="H24" s="14"/>
      <c r="I24" s="14"/>
      <c r="J24" s="27"/>
      <c r="K24" s="1">
        <v>4700</v>
      </c>
      <c r="L24" s="18">
        <f t="shared" si="0"/>
        <v>37.5</v>
      </c>
    </row>
    <row r="25" spans="8:12" ht="12.75">
      <c r="H25" s="14"/>
      <c r="I25" s="14"/>
      <c r="J25" s="27"/>
      <c r="K25" s="1">
        <v>4800</v>
      </c>
      <c r="L25" s="18">
        <f t="shared" si="0"/>
        <v>37.5</v>
      </c>
    </row>
    <row r="26" spans="8:12" ht="12.75">
      <c r="H26" s="14"/>
      <c r="I26" s="14"/>
      <c r="J26" s="27"/>
      <c r="K26" s="1">
        <v>4900</v>
      </c>
      <c r="L26" s="18">
        <f t="shared" si="0"/>
        <v>37.5</v>
      </c>
    </row>
    <row r="27" spans="8:12" ht="12.75">
      <c r="H27" s="14"/>
      <c r="I27" s="14"/>
      <c r="J27" s="27"/>
      <c r="K27" s="1">
        <v>5000</v>
      </c>
      <c r="L27" s="18">
        <f t="shared" si="0"/>
        <v>37.5</v>
      </c>
    </row>
    <row r="28" spans="8:12" ht="12.75">
      <c r="H28" s="14"/>
      <c r="I28" s="14"/>
      <c r="J28" s="27"/>
      <c r="K28" s="1">
        <v>5100</v>
      </c>
      <c r="L28" s="18">
        <f t="shared" si="0"/>
        <v>37.5</v>
      </c>
    </row>
    <row r="29" spans="8:12" ht="12.75">
      <c r="H29" s="14"/>
      <c r="I29" s="14"/>
      <c r="J29" s="27"/>
      <c r="K29" s="1">
        <v>5200</v>
      </c>
      <c r="L29" s="18">
        <f t="shared" si="0"/>
        <v>37.5</v>
      </c>
    </row>
    <row r="30" spans="8:12" ht="12.75">
      <c r="H30" s="14"/>
      <c r="I30" s="14"/>
      <c r="J30" s="27"/>
      <c r="K30" s="1">
        <v>5300</v>
      </c>
      <c r="L30" s="18">
        <f t="shared" si="0"/>
        <v>37.5</v>
      </c>
    </row>
    <row r="31" spans="8:12" ht="12.75">
      <c r="H31" s="14"/>
      <c r="I31" s="14"/>
      <c r="J31" s="27"/>
      <c r="K31" s="1">
        <v>5400</v>
      </c>
      <c r="L31" s="18">
        <f t="shared" si="0"/>
        <v>37.5</v>
      </c>
    </row>
    <row r="32" spans="8:12" ht="12.75">
      <c r="H32" s="14"/>
      <c r="I32" s="14"/>
      <c r="J32" s="27"/>
      <c r="K32" s="1">
        <v>5500</v>
      </c>
      <c r="L32" s="18">
        <f t="shared" si="0"/>
        <v>37.5</v>
      </c>
    </row>
    <row r="33" spans="8:12" ht="12.75">
      <c r="H33" s="14"/>
      <c r="I33" s="14"/>
      <c r="J33" s="27"/>
      <c r="K33" s="1">
        <v>5600</v>
      </c>
      <c r="L33" s="18">
        <f t="shared" si="0"/>
        <v>37.5</v>
      </c>
    </row>
    <row r="34" spans="8:12" ht="12.75">
      <c r="H34" s="14"/>
      <c r="I34" s="14"/>
      <c r="J34" s="27"/>
      <c r="K34" s="1">
        <v>5700</v>
      </c>
      <c r="L34" s="18">
        <f t="shared" si="0"/>
        <v>37.5</v>
      </c>
    </row>
    <row r="35" spans="8:12" ht="12.75">
      <c r="H35" s="14"/>
      <c r="I35" s="14"/>
      <c r="J35" s="27"/>
      <c r="K35" s="1">
        <v>5800</v>
      </c>
      <c r="L35" s="18">
        <f>+$D$13</f>
        <v>40</v>
      </c>
    </row>
    <row r="36" spans="8:12" ht="12.75">
      <c r="H36" s="14"/>
      <c r="I36" s="14"/>
      <c r="J36" s="27"/>
      <c r="K36" s="1">
        <v>5900</v>
      </c>
      <c r="L36" s="18">
        <f aca="true" t="shared" si="2" ref="L36:L41">+$D$13</f>
        <v>40</v>
      </c>
    </row>
    <row r="37" spans="8:12" ht="12.75">
      <c r="H37" s="14"/>
      <c r="I37" s="14"/>
      <c r="J37" s="27"/>
      <c r="K37" s="1">
        <v>6000</v>
      </c>
      <c r="L37" s="18">
        <f t="shared" si="2"/>
        <v>40</v>
      </c>
    </row>
    <row r="38" spans="8:12" ht="12.75">
      <c r="H38" s="14"/>
      <c r="I38" s="14"/>
      <c r="J38" s="27"/>
      <c r="K38" s="1">
        <v>6100</v>
      </c>
      <c r="L38" s="18">
        <f t="shared" si="2"/>
        <v>40</v>
      </c>
    </row>
    <row r="39" spans="8:12" ht="12.75">
      <c r="H39" s="14"/>
      <c r="I39" s="14"/>
      <c r="J39" s="27"/>
      <c r="K39" s="1">
        <v>6200</v>
      </c>
      <c r="L39" s="18">
        <f t="shared" si="2"/>
        <v>40</v>
      </c>
    </row>
    <row r="40" spans="8:12" ht="12.75">
      <c r="H40" s="14"/>
      <c r="I40" s="14"/>
      <c r="J40" s="27"/>
      <c r="K40" s="1">
        <v>6300</v>
      </c>
      <c r="L40" s="18">
        <f t="shared" si="2"/>
        <v>40</v>
      </c>
    </row>
    <row r="41" spans="8:12" ht="12.75">
      <c r="H41" s="14"/>
      <c r="I41" s="14"/>
      <c r="J41" s="27"/>
      <c r="K41" s="1">
        <v>6400</v>
      </c>
      <c r="L41" s="18">
        <f t="shared" si="2"/>
        <v>40</v>
      </c>
    </row>
  </sheetData>
  <sheetProtection password="C620" sheet="1" objects="1" scenarios="1"/>
  <mergeCells count="7">
    <mergeCell ref="B14:C14"/>
    <mergeCell ref="B9:D9"/>
    <mergeCell ref="D10:D11"/>
    <mergeCell ref="B4:C6"/>
    <mergeCell ref="B10:C11"/>
    <mergeCell ref="B12:C12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>
    <tabColor indexed="16"/>
  </sheetPr>
  <dimension ref="C2:W27"/>
  <sheetViews>
    <sheetView zoomScalePageLayoutView="0" workbookViewId="0" topLeftCell="IV1">
      <selection activeCell="A1" sqref="A1:IV16384"/>
    </sheetView>
  </sheetViews>
  <sheetFormatPr defaultColWidth="0" defaultRowHeight="12.75"/>
  <cols>
    <col min="1" max="1" width="9.140625" style="126" hidden="1" customWidth="1"/>
    <col min="2" max="2" width="17.8515625" style="126" hidden="1" customWidth="1"/>
    <col min="3" max="3" width="15.8515625" style="126" hidden="1" customWidth="1"/>
    <col min="4" max="4" width="14.421875" style="126" hidden="1" customWidth="1"/>
    <col min="5" max="5" width="12.00390625" style="126" hidden="1" customWidth="1"/>
    <col min="6" max="6" width="12.57421875" style="126" hidden="1" customWidth="1"/>
    <col min="7" max="7" width="11.8515625" style="126" hidden="1" customWidth="1"/>
    <col min="8" max="8" width="32.140625" style="126" hidden="1" customWidth="1"/>
    <col min="9" max="10" width="27.57421875" style="126" hidden="1" customWidth="1"/>
    <col min="11" max="12" width="31.421875" style="126" hidden="1" customWidth="1"/>
    <col min="13" max="13" width="14.7109375" style="126" hidden="1" customWidth="1"/>
    <col min="14" max="14" width="16.7109375" style="126" hidden="1" customWidth="1"/>
    <col min="15" max="15" width="23.7109375" style="126" hidden="1" customWidth="1"/>
    <col min="16" max="16" width="10.140625" style="126" hidden="1" customWidth="1"/>
    <col min="17" max="17" width="10.00390625" style="126" hidden="1" customWidth="1"/>
    <col min="18" max="18" width="14.00390625" style="126" hidden="1" customWidth="1"/>
    <col min="19" max="19" width="19.00390625" style="126" hidden="1" customWidth="1"/>
    <col min="20" max="16384" width="9.140625" style="126" hidden="1" customWidth="1"/>
  </cols>
  <sheetData>
    <row r="2" spans="3:23" ht="12.75">
      <c r="C2" s="126">
        <v>1</v>
      </c>
      <c r="D2" s="126">
        <v>2</v>
      </c>
      <c r="E2" s="126">
        <v>3</v>
      </c>
      <c r="F2" s="126">
        <v>4</v>
      </c>
      <c r="G2" s="126">
        <v>5</v>
      </c>
      <c r="H2" s="126">
        <v>6</v>
      </c>
      <c r="I2" s="126">
        <v>7</v>
      </c>
      <c r="J2" s="126">
        <v>8</v>
      </c>
      <c r="K2" s="126">
        <v>9</v>
      </c>
      <c r="M2" s="126">
        <v>10</v>
      </c>
      <c r="N2" s="126">
        <v>11</v>
      </c>
      <c r="O2" s="126">
        <v>12</v>
      </c>
      <c r="P2" s="126">
        <v>13</v>
      </c>
      <c r="R2" s="126">
        <v>14</v>
      </c>
      <c r="S2" s="126">
        <v>15</v>
      </c>
      <c r="T2" s="126">
        <v>21</v>
      </c>
      <c r="U2" s="126">
        <v>22</v>
      </c>
      <c r="V2" s="126">
        <v>23</v>
      </c>
      <c r="W2" s="126">
        <v>24</v>
      </c>
    </row>
    <row r="3" spans="3:19" s="68" customFormat="1" ht="76.5">
      <c r="C3" s="69" t="str">
        <f>+'BİLGİ GİRİŞİ'!E5</f>
        <v>Evrak Düzenleme Tarihini Giriniz</v>
      </c>
      <c r="D3" s="70" t="str">
        <f>+'BİLGİ GİRİŞİ'!E6</f>
        <v>Personelin Adı Soyadı</v>
      </c>
      <c r="E3" s="70" t="str">
        <f>+'BİLGİ GİRİŞİ'!E7</f>
        <v>Erkek / Kadın</v>
      </c>
      <c r="F3" s="70" t="str">
        <f>+'BİLGİ GİRİŞİ'!E8</f>
        <v>Kadro  Ünvanını Giriniz</v>
      </c>
      <c r="G3" s="70" t="str">
        <f>+'BİLGİ GİRİŞİ'!E9</f>
        <v>Kadro Derecenizi Giriniz</v>
      </c>
      <c r="H3" s="70" t="str">
        <f>+'BİLGİ GİRİŞİ'!E10</f>
        <v>Ek Göstergenizi Giriniz</v>
      </c>
      <c r="I3" s="70" t="str">
        <f>+'BİLGİ GİRİŞİ'!E11</f>
        <v>Yevmiye Tutarı</v>
      </c>
      <c r="J3" s="70" t="str">
        <f>+'BİLGİ GİRİŞİ'!G11</f>
        <v>Km Ücreti</v>
      </c>
      <c r="K3" s="70" t="str">
        <f>+'BİLGİ GİRİŞİ'!E12</f>
        <v>Kadro Yerinizin Adı / Bulunduğu İl-İlçe</v>
      </c>
      <c r="L3" s="70" t="s">
        <v>53</v>
      </c>
      <c r="M3" s="70" t="str">
        <f>+'BİLGİ GİRİŞİ'!E13</f>
        <v>Medeni Haliniz</v>
      </c>
      <c r="N3" s="70" t="str">
        <f>+'BİLGİ GİRİŞİ'!E14</f>
        <v>Nakil Geldiğiniz Yer Adı ( İl / İlçe )</v>
      </c>
      <c r="O3" s="70" t="str">
        <f>+'BİLGİ GİRİŞİ'!E15</f>
        <v>Naklen Geldiğiniz İl / İlçe ile Atamanızın Yapıldığı Yer Arası Kaç Km.</v>
      </c>
      <c r="P3" s="70" t="str">
        <f>+'BİLGİ GİRİŞİ'!E16</f>
        <v>Atama Tarihi</v>
      </c>
      <c r="Q3" s="70" t="s">
        <v>58</v>
      </c>
      <c r="R3" s="70" t="str">
        <f>+'BİLGİ GİRİŞİ'!E20</f>
        <v>Bildirime İmza Atacak Birim Yetkilisinin Adı Soyadını Giriniz</v>
      </c>
      <c r="S3" s="70" t="str">
        <f>+'BİLGİ GİRİŞİ'!E21</f>
        <v>Bildirime İmza Atacak Birim Yetkilisinin Ünvanını Giriniz</v>
      </c>
    </row>
    <row r="4" spans="3:19" ht="25.5">
      <c r="C4" s="65">
        <f>+'BİLGİ GİRİŞİ'!F5</f>
        <v>42303</v>
      </c>
      <c r="D4" s="2" t="str">
        <f>+'BİLGİ GİRİŞİ'!F6</f>
        <v>Vehbiye EVİZ</v>
      </c>
      <c r="E4" s="2" t="str">
        <f>+'BİLGİ GİRİŞİ'!F7</f>
        <v>Kadın</v>
      </c>
      <c r="F4" s="2" t="str">
        <f>+'BİLGİ GİRİŞİ'!F8</f>
        <v>Araştırma Görevlisi</v>
      </c>
      <c r="G4" s="66">
        <f>+'BİLGİ GİRİŞİ'!F9</f>
        <v>6</v>
      </c>
      <c r="H4" s="2">
        <f>+'BİLGİ GİRİŞİ'!F10</f>
        <v>2300</v>
      </c>
      <c r="I4" s="67">
        <f>+'BİLGİ GİRİŞİ'!F11</f>
        <v>32</v>
      </c>
      <c r="J4" s="2">
        <f>+'BİLGİ GİRİŞİ'!H11</f>
        <v>1.6</v>
      </c>
      <c r="K4" s="2" t="str">
        <f>+'BİLGİ GİRİŞİ'!F12</f>
        <v>Siirt Üniversitesi Fen Edebiyat Fakültesi Dekanlığı</v>
      </c>
      <c r="L4" s="2" t="str">
        <f>+'BİLGİ GİRİŞİ'!G12</f>
        <v>Ankara  / Merkez </v>
      </c>
      <c r="M4" s="2" t="str">
        <f>+'BİLGİ GİRİŞİ'!F13</f>
        <v>Bekar</v>
      </c>
      <c r="N4" s="2" t="str">
        <f>+'BİLGİ GİRİŞİ'!F14</f>
        <v>Siirt / Merkez</v>
      </c>
      <c r="O4" s="66">
        <f>+'BİLGİ GİRİŞİ'!F15</f>
        <v>1093</v>
      </c>
      <c r="P4" s="65">
        <f>+'BİLGİ GİRİŞİ'!F16</f>
        <v>0</v>
      </c>
      <c r="Q4" s="67">
        <f>+'BİLGİ GİRİŞİ'!F17</f>
        <v>90</v>
      </c>
      <c r="R4" s="2">
        <f>+'BİLGİ GİRİŞİ'!F20</f>
        <v>0</v>
      </c>
      <c r="S4" s="2">
        <f>+'BİLGİ GİRİŞİ'!F21</f>
        <v>0</v>
      </c>
    </row>
    <row r="5" spans="3:4" ht="38.25">
      <c r="C5" s="70">
        <f>+'BİLGİ GİRİŞİ'!G13</f>
      </c>
      <c r="D5" s="70" t="str">
        <f>+'BİLGİ GİRİŞİ'!I13</f>
        <v>Eşinizin Adı Soyadını Giriniz</v>
      </c>
    </row>
    <row r="6" spans="3:5" ht="24.75" customHeight="1">
      <c r="C6" s="2">
        <f>+'BİLGİ GİRİŞİ'!H13</f>
        <v>0</v>
      </c>
      <c r="D6" s="2">
        <f>+'BİLGİ GİRİŞİ'!J13</f>
        <v>0</v>
      </c>
      <c r="E6" s="2">
        <f>IF(D6=0,0,+"Eşi")</f>
        <v>0</v>
      </c>
    </row>
    <row r="7" ht="12.75">
      <c r="C7" s="70">
        <f>+'BİLGİ GİRİŞİ'!G14</f>
      </c>
    </row>
    <row r="8" ht="12.75">
      <c r="C8" s="2">
        <f>+'BİLGİ GİRİŞİ'!H14</f>
        <v>0</v>
      </c>
    </row>
    <row r="9" ht="12.75">
      <c r="C9" s="70">
        <f>+'BİLGİ GİRİŞİ'!G16</f>
        <v>0</v>
      </c>
    </row>
    <row r="10" spans="3:5" ht="12.75">
      <c r="C10" s="2">
        <f>+'BİLGİ GİRİŞİ'!H16</f>
        <v>0</v>
      </c>
      <c r="E10" s="2">
        <f>IF(C10=0,0,+"Çocuğu")</f>
        <v>0</v>
      </c>
    </row>
    <row r="11" spans="3:4" ht="12.75">
      <c r="C11" s="70">
        <f>+'BİLGİ GİRİŞİ'!G17</f>
        <v>0</v>
      </c>
      <c r="D11" s="73"/>
    </row>
    <row r="12" spans="3:5" ht="12.75">
      <c r="C12" s="2">
        <f>+'BİLGİ GİRİŞİ'!H17</f>
        <v>0</v>
      </c>
      <c r="D12" s="73"/>
      <c r="E12" s="2">
        <f>IF(C12=0,0,+"Çocuğu")</f>
        <v>0</v>
      </c>
    </row>
    <row r="13" spans="3:6" ht="12.75">
      <c r="C13" s="70">
        <f>+'BİLGİ GİRİŞİ'!G18</f>
        <v>0</v>
      </c>
      <c r="D13" s="73"/>
      <c r="E13" s="73"/>
      <c r="F13" s="73"/>
    </row>
    <row r="14" spans="3:6" ht="12.75">
      <c r="C14" s="2">
        <f>+'BİLGİ GİRİŞİ'!H18</f>
        <v>0</v>
      </c>
      <c r="D14" s="73"/>
      <c r="E14" s="2">
        <f>IF(C14=0,0,+"Çocuğu")</f>
        <v>0</v>
      </c>
      <c r="F14" s="73"/>
    </row>
    <row r="15" spans="3:6" ht="12.75">
      <c r="C15" s="70">
        <f>+'BİLGİ GİRİŞİ'!G19</f>
        <v>0</v>
      </c>
      <c r="D15" s="73"/>
      <c r="E15" s="73"/>
      <c r="F15" s="73"/>
    </row>
    <row r="16" spans="3:6" ht="12.75">
      <c r="C16" s="2">
        <f>+'BİLGİ GİRİŞİ'!H19</f>
        <v>0</v>
      </c>
      <c r="D16" s="73"/>
      <c r="E16" s="2">
        <f>IF(C16=0,0,+"Çocuğu")</f>
        <v>0</v>
      </c>
      <c r="F16" s="73"/>
    </row>
    <row r="17" spans="3:7" ht="68.25" customHeight="1">
      <c r="C17" s="70" t="str">
        <f>+'BİLGİ GİRİŞİ'!G20</f>
        <v>Bakmakla Yükümlü Olduğunuz Babanız Var İse Adı Soyadı</v>
      </c>
      <c r="G17" s="126">
        <f>IF(G22&lt;=0,+G23,IF(G23&lt;=0,+G24,IF(G24&lt;=0,+G25,IF(G25&lt;=0,G26))))</f>
        <v>0</v>
      </c>
    </row>
    <row r="18" spans="3:5" ht="12.75">
      <c r="C18" s="2">
        <f>+'BİLGİ GİRİŞİ'!H20</f>
        <v>0</v>
      </c>
      <c r="E18" s="2">
        <f>IF(C18=0,0,+"Babası")</f>
        <v>0</v>
      </c>
    </row>
    <row r="19" ht="63" customHeight="1">
      <c r="C19" s="70" t="str">
        <f>+'BİLGİ GİRİŞİ'!G21</f>
        <v>Bakmakla Yükümlü Olduğunuz Anneniz Var İse Adı Soyadı</v>
      </c>
    </row>
    <row r="20" spans="3:5" ht="12.75">
      <c r="C20" s="2">
        <f>+'BİLGİ GİRİŞİ'!H21</f>
        <v>0</v>
      </c>
      <c r="E20" s="2">
        <f>IF(C20=0,0,+"Annesi")</f>
        <v>0</v>
      </c>
    </row>
    <row r="21" spans="3:9" ht="12.75">
      <c r="C21" s="73"/>
      <c r="H21" s="126">
        <v>1</v>
      </c>
      <c r="I21" s="126" t="s">
        <v>73</v>
      </c>
    </row>
    <row r="22" spans="5:9" ht="12.75">
      <c r="E22" s="126">
        <f>IF(H22&lt;=0,0,2)</f>
        <v>0</v>
      </c>
      <c r="F22" s="126" t="s">
        <v>67</v>
      </c>
      <c r="G22" s="126">
        <f>IF(C6="Evet Devlet Memuru",+C10,+D6)</f>
        <v>0</v>
      </c>
      <c r="H22" s="126">
        <f aca="true" t="shared" si="0" ref="H22:H27">IF(G22&lt;=0,0,1)</f>
        <v>0</v>
      </c>
      <c r="I22" s="126">
        <f>IF(C6="Evet Devlet Memuru",+E10,+E6)</f>
        <v>0</v>
      </c>
    </row>
    <row r="23" spans="5:9" ht="12.75">
      <c r="E23" s="126">
        <f>IF(G23=0,0,SUM(H21+H22+H23))</f>
        <v>0</v>
      </c>
      <c r="F23" s="126" t="s">
        <v>65</v>
      </c>
      <c r="G23" s="126">
        <f>IF(G22=C10,+C12,C10)</f>
        <v>0</v>
      </c>
      <c r="H23" s="126">
        <f t="shared" si="0"/>
        <v>0</v>
      </c>
      <c r="I23" s="126">
        <f>IF(G22=C10,+E12,E10)</f>
        <v>0</v>
      </c>
    </row>
    <row r="24" spans="5:9" ht="12.75">
      <c r="E24" s="126">
        <f>IF(G24=0,0,SUM(H21+H22+H23+H24))</f>
        <v>0</v>
      </c>
      <c r="F24" s="126" t="s">
        <v>68</v>
      </c>
      <c r="G24" s="126">
        <f>IF(G23=C12,C14,C12)</f>
        <v>0</v>
      </c>
      <c r="H24" s="126">
        <f t="shared" si="0"/>
        <v>0</v>
      </c>
      <c r="I24" s="126">
        <f>IF(G23=C12,E14,E12)</f>
        <v>0</v>
      </c>
    </row>
    <row r="25" spans="5:9" ht="12.75">
      <c r="E25" s="126">
        <f>IF(G25=0,0,SUM(+H21+H22+H23+H24+H25))</f>
        <v>0</v>
      </c>
      <c r="F25" s="126" t="s">
        <v>66</v>
      </c>
      <c r="G25" s="126">
        <f>IF(G24=C12,+C14,C16)</f>
        <v>0</v>
      </c>
      <c r="H25" s="126">
        <f t="shared" si="0"/>
        <v>0</v>
      </c>
      <c r="I25" s="126">
        <f>IF(G24=C12,+E14,E16)</f>
        <v>0</v>
      </c>
    </row>
    <row r="26" spans="5:9" ht="12.75">
      <c r="E26" s="126">
        <f>IF(G26=0,0,SUM(H21+H22+H23+H24+H25+H26))</f>
        <v>0</v>
      </c>
      <c r="F26" s="73" t="s">
        <v>69</v>
      </c>
      <c r="G26" s="126">
        <f>IF(H22+H23+H24+H25&gt;=4,0,C18)</f>
        <v>0</v>
      </c>
      <c r="H26" s="126">
        <f t="shared" si="0"/>
        <v>0</v>
      </c>
      <c r="I26" s="126">
        <f>IF(H22+H23+H24+H25&gt;=4,0,E18)</f>
        <v>0</v>
      </c>
    </row>
    <row r="27" spans="5:9" ht="12.75">
      <c r="E27" s="126">
        <f>IF(G27=0,0,SUM(H21+H22+H23+H24+H25+H26+H27))</f>
        <v>0</v>
      </c>
      <c r="F27" s="73" t="s">
        <v>70</v>
      </c>
      <c r="G27" s="126">
        <f>IF(H22+H23+H24+H25+H26&gt;=4,0,C20)</f>
        <v>0</v>
      </c>
      <c r="H27" s="126">
        <f t="shared" si="0"/>
        <v>0</v>
      </c>
      <c r="I27" s="126">
        <f>IF(H22+H23+H24+H25+H26&gt;=4,0,E20)</f>
        <v>0</v>
      </c>
    </row>
  </sheetData>
  <sheetProtection password="C6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Pro2000</dc:creator>
  <cp:keywords/>
  <dc:description/>
  <cp:lastModifiedBy>PersoneLl</cp:lastModifiedBy>
  <cp:lastPrinted>2015-10-26T11:00:49Z</cp:lastPrinted>
  <dcterms:created xsi:type="dcterms:W3CDTF">2005-04-13T06:45:00Z</dcterms:created>
  <dcterms:modified xsi:type="dcterms:W3CDTF">2015-11-03T07:10:21Z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